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11360" windowHeight="9210"/>
  </bookViews>
  <sheets>
    <sheet name="Reserve Worksheet" sheetId="1" r:id="rId1"/>
    <sheet name=" X day proration table" sheetId="2" r:id="rId2"/>
    <sheet name="Bid Month Dates" sheetId="4" r:id="rId3"/>
    <sheet name="Info" sheetId="3" r:id="rId4"/>
  </sheets>
  <calcPr calcId="145621" concurrentCalc="0"/>
</workbook>
</file>

<file path=xl/calcChain.xml><?xml version="1.0" encoding="utf-8"?>
<calcChain xmlns="http://schemas.openxmlformats.org/spreadsheetml/2006/main">
  <c r="K25" i="1" l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D23" i="1"/>
  <c r="E23" i="1"/>
  <c r="F23" i="1"/>
  <c r="F22" i="1"/>
  <c r="G23" i="1"/>
  <c r="G22" i="1"/>
  <c r="H23" i="1"/>
  <c r="H22" i="1"/>
  <c r="I23" i="1"/>
  <c r="I22" i="1"/>
  <c r="J23" i="1"/>
  <c r="K23" i="1"/>
  <c r="L23" i="1"/>
  <c r="L22" i="1"/>
  <c r="M23" i="1"/>
  <c r="M22" i="1"/>
  <c r="N23" i="1"/>
  <c r="N22" i="1"/>
  <c r="O23" i="1"/>
  <c r="O22" i="1"/>
  <c r="P23" i="1"/>
  <c r="P22" i="1"/>
  <c r="Q23" i="1"/>
  <c r="Q22" i="1"/>
  <c r="R23" i="1"/>
  <c r="R22" i="1"/>
  <c r="S23" i="1"/>
  <c r="S22" i="1"/>
  <c r="T23" i="1"/>
  <c r="T22" i="1"/>
  <c r="U23" i="1"/>
  <c r="U22" i="1"/>
  <c r="V23" i="1"/>
  <c r="V22" i="1"/>
  <c r="W23" i="1"/>
  <c r="W22" i="1"/>
  <c r="X23" i="1"/>
  <c r="X22" i="1"/>
  <c r="Y23" i="1"/>
  <c r="Y22" i="1"/>
  <c r="Z23" i="1"/>
  <c r="Z22" i="1"/>
  <c r="AA23" i="1"/>
  <c r="AA22" i="1"/>
  <c r="AB23" i="1"/>
  <c r="AB22" i="1"/>
  <c r="AC23" i="1"/>
  <c r="AC22" i="1"/>
  <c r="AD23" i="1"/>
  <c r="AD22" i="1"/>
  <c r="AE23" i="1"/>
  <c r="AE22" i="1"/>
  <c r="AF23" i="1"/>
  <c r="AF22" i="1"/>
  <c r="AG23" i="1"/>
  <c r="AG22" i="1"/>
  <c r="AH23" i="1"/>
  <c r="AH22" i="1"/>
  <c r="AI23" i="1"/>
  <c r="AI22" i="1"/>
  <c r="AJ23" i="1"/>
  <c r="AJ22" i="1"/>
  <c r="AK23" i="1"/>
  <c r="AK22" i="1"/>
  <c r="AL23" i="1"/>
  <c r="AL22" i="1"/>
  <c r="AM23" i="1"/>
  <c r="AM22" i="1"/>
  <c r="AN23" i="1"/>
  <c r="AO23" i="1"/>
  <c r="N15" i="1"/>
  <c r="M16" i="1"/>
  <c r="K18" i="1"/>
  <c r="K22" i="1"/>
  <c r="AO22" i="1"/>
  <c r="AN22" i="1"/>
  <c r="J22" i="1"/>
  <c r="E22" i="1"/>
  <c r="D22" i="1"/>
  <c r="L4" i="1"/>
  <c r="AO24" i="1"/>
  <c r="K19" i="1"/>
  <c r="K20" i="1"/>
  <c r="R29" i="1"/>
  <c r="R30" i="1"/>
  <c r="R31" i="1"/>
  <c r="R32" i="1"/>
  <c r="L19" i="1"/>
  <c r="M19" i="1"/>
  <c r="N19" i="1"/>
  <c r="J19" i="1"/>
  <c r="K24" i="1"/>
  <c r="AF24" i="1"/>
  <c r="AL24" i="1"/>
  <c r="AE24" i="1"/>
  <c r="AG24" i="1"/>
  <c r="AI24" i="1"/>
  <c r="AN24" i="1"/>
  <c r="AK24" i="1"/>
  <c r="AJ24" i="1"/>
  <c r="AM24" i="1"/>
  <c r="AH24" i="1"/>
  <c r="K26" i="1"/>
  <c r="K27" i="1"/>
  <c r="M20" i="1"/>
  <c r="L20" i="1"/>
  <c r="I19" i="1"/>
  <c r="J20" i="1"/>
  <c r="N20" i="1"/>
  <c r="O19" i="1"/>
  <c r="L26" i="1"/>
  <c r="L27" i="1"/>
  <c r="I20" i="1"/>
  <c r="H19" i="1"/>
  <c r="O20" i="1"/>
  <c r="P19" i="1"/>
  <c r="M26" i="1"/>
  <c r="M27" i="1"/>
  <c r="H20" i="1"/>
  <c r="G19" i="1"/>
  <c r="P20" i="1"/>
  <c r="Q19" i="1"/>
  <c r="N26" i="1"/>
  <c r="N27" i="1"/>
  <c r="G20" i="1"/>
  <c r="F19" i="1"/>
  <c r="D18" i="1"/>
  <c r="R19" i="1"/>
  <c r="Q20" i="1"/>
  <c r="O26" i="1"/>
  <c r="O27" i="1"/>
  <c r="E19" i="1"/>
  <c r="F20" i="1"/>
  <c r="R20" i="1"/>
  <c r="S19" i="1"/>
  <c r="P26" i="1"/>
  <c r="P27" i="1"/>
  <c r="D19" i="1"/>
  <c r="D20" i="1"/>
  <c r="E20" i="1"/>
  <c r="S20" i="1"/>
  <c r="T19" i="1"/>
  <c r="Q26" i="1"/>
  <c r="Q27" i="1"/>
  <c r="U19" i="1"/>
  <c r="T20" i="1"/>
  <c r="R26" i="1"/>
  <c r="R27" i="1"/>
  <c r="V19" i="1"/>
  <c r="U20" i="1"/>
  <c r="S26" i="1"/>
  <c r="S27" i="1"/>
  <c r="W19" i="1"/>
  <c r="V20" i="1"/>
  <c r="T26" i="1"/>
  <c r="T27" i="1"/>
  <c r="W20" i="1"/>
  <c r="X19" i="1"/>
  <c r="U26" i="1"/>
  <c r="U27" i="1"/>
  <c r="X20" i="1"/>
  <c r="Y19" i="1"/>
  <c r="V26" i="1"/>
  <c r="V27" i="1"/>
  <c r="Y20" i="1"/>
  <c r="Z19" i="1"/>
  <c r="W26" i="1"/>
  <c r="W27" i="1"/>
  <c r="Z20" i="1"/>
  <c r="AA19" i="1"/>
  <c r="X26" i="1"/>
  <c r="X27" i="1"/>
  <c r="AB19" i="1"/>
  <c r="AA20" i="1"/>
  <c r="Y26" i="1"/>
  <c r="Y27" i="1"/>
  <c r="AB20" i="1"/>
  <c r="AC19" i="1"/>
  <c r="Z26" i="1"/>
  <c r="Z27" i="1"/>
  <c r="AC20" i="1"/>
  <c r="AD19" i="1"/>
  <c r="AA26" i="1"/>
  <c r="AA27" i="1"/>
  <c r="AE19" i="1"/>
  <c r="AD20" i="1"/>
  <c r="AB26" i="1"/>
  <c r="AB27" i="1"/>
  <c r="AE20" i="1"/>
  <c r="AF19" i="1"/>
  <c r="AC26" i="1"/>
  <c r="AC27" i="1"/>
  <c r="AF20" i="1"/>
  <c r="AG19" i="1"/>
  <c r="AD26" i="1"/>
  <c r="AD27" i="1"/>
  <c r="AH19" i="1"/>
  <c r="AG20" i="1"/>
  <c r="AE26" i="1"/>
  <c r="AE27" i="1"/>
  <c r="AI19" i="1"/>
  <c r="AH20" i="1"/>
  <c r="AF26" i="1"/>
  <c r="AF27" i="1"/>
  <c r="AI20" i="1"/>
  <c r="AJ19" i="1"/>
  <c r="AG26" i="1"/>
  <c r="AG27" i="1"/>
  <c r="AJ20" i="1"/>
  <c r="AK19" i="1"/>
  <c r="AH26" i="1"/>
  <c r="AH27" i="1"/>
  <c r="AK20" i="1"/>
  <c r="AL19" i="1"/>
  <c r="AI26" i="1"/>
  <c r="AI27" i="1"/>
  <c r="AM19" i="1"/>
  <c r="AL20" i="1"/>
  <c r="AJ26" i="1"/>
  <c r="AJ27" i="1"/>
  <c r="AN19" i="1"/>
  <c r="AM20" i="1"/>
  <c r="AK26" i="1"/>
  <c r="AK27" i="1"/>
  <c r="AO19" i="1"/>
  <c r="AN20" i="1"/>
  <c r="AL26" i="1"/>
  <c r="AL27" i="1"/>
  <c r="AO20" i="1"/>
  <c r="AM26" i="1"/>
  <c r="AM27" i="1"/>
  <c r="AN26" i="1"/>
  <c r="AN27" i="1"/>
  <c r="AO26" i="1"/>
  <c r="AO27" i="1"/>
  <c r="R33" i="1"/>
  <c r="L24" i="1"/>
  <c r="N24" i="1"/>
  <c r="M24" i="1"/>
  <c r="O24" i="1"/>
  <c r="P24" i="1"/>
  <c r="Q24" i="1"/>
  <c r="S24" i="1"/>
  <c r="R24" i="1"/>
  <c r="T24" i="1"/>
  <c r="U24" i="1"/>
  <c r="W24" i="1"/>
  <c r="V24" i="1"/>
  <c r="X24" i="1"/>
  <c r="Z24" i="1"/>
  <c r="Y24" i="1"/>
  <c r="AB24" i="1"/>
  <c r="AA24" i="1"/>
  <c r="AD24" i="1"/>
  <c r="AC24" i="1"/>
</calcChain>
</file>

<file path=xl/sharedStrings.xml><?xml version="1.0" encoding="utf-8"?>
<sst xmlns="http://schemas.openxmlformats.org/spreadsheetml/2006/main" count="181" uniqueCount="139">
  <si>
    <t>W</t>
  </si>
  <si>
    <t>X</t>
  </si>
  <si>
    <t xml:space="preserve">Days in month: </t>
  </si>
  <si>
    <t>A</t>
  </si>
  <si>
    <t>Absence count:</t>
  </si>
  <si>
    <t>Available days:</t>
  </si>
  <si>
    <t>X day blocks</t>
  </si>
  <si>
    <t>Rules:</t>
  </si>
  <si>
    <t>R</t>
  </si>
  <si>
    <t>Input</t>
  </si>
  <si>
    <t>Max X blocks:</t>
  </si>
  <si>
    <t>First day of bid month:</t>
  </si>
  <si>
    <t xml:space="preserve">Total X days: </t>
  </si>
  <si>
    <t>Legend</t>
  </si>
  <si>
    <t>Version:</t>
  </si>
  <si>
    <t>thejohnbell@gmail.com</t>
  </si>
  <si>
    <t>Instructions:</t>
  </si>
  <si>
    <t>Last update:</t>
  </si>
  <si>
    <t>Max X day blocks refers to the number of blocks, not the number of X days</t>
  </si>
  <si>
    <t>Contact:</t>
  </si>
  <si>
    <t xml:space="preserve">  1. Input Min days on, Max days on, Max X blocks, Days in the month, and First day of Month in the top of sheet.</t>
  </si>
  <si>
    <t>Disclaimer:</t>
  </si>
  <si>
    <t>Unstacked date (used for analyzing results)</t>
  </si>
  <si>
    <t>Allocated X days:</t>
  </si>
  <si>
    <t>Updates:</t>
  </si>
  <si>
    <t xml:space="preserve">   Updated to not key as red when max days on followed by W.</t>
  </si>
  <si>
    <t xml:space="preserve">   Does not count as X day block a block with only absences with no X days.</t>
  </si>
  <si>
    <t xml:space="preserve">   Fixed x day block ending at end of month not counting.</t>
  </si>
  <si>
    <t>Purpose:</t>
  </si>
  <si>
    <t>This sheet allows one to simulate different patterns of X days (reserve off days) to see if the pattern is legal.</t>
  </si>
  <si>
    <t>Parameters turn red when they are out of bounds and the line would be illegal.</t>
  </si>
  <si>
    <r>
      <t xml:space="preserve"> </t>
    </r>
    <r>
      <rPr>
        <sz val="10"/>
        <rFont val="Arial"/>
        <family val="2"/>
      </rPr>
      <t xml:space="preserve">  Fixed to allow stand alone short block of work.</t>
    </r>
  </si>
  <si>
    <t>X-day</t>
  </si>
  <si>
    <t>Absence (non-working). Example: Vacation, leave, etc.</t>
  </si>
  <si>
    <t>Work (not available for reserve). Example: Training, CBUS</t>
  </si>
  <si>
    <t>Reserve. Note: Use R instead of W for carry in trip days.</t>
  </si>
  <si>
    <t>Personal Advice</t>
  </si>
  <si>
    <t>Use at your own risk. While I hope that it is accurate, there is no guarantee.</t>
  </si>
  <si>
    <t xml:space="preserve">The only warranty that I offer is that I will consider fixing any mistakes in this workbook that you find. </t>
  </si>
  <si>
    <t>I created this for my own amusement. Neither ALPA nor DELTA have any responsibility for its accuracy.</t>
  </si>
  <si>
    <t>Copyright</t>
  </si>
  <si>
    <t>Feel free to share this.</t>
  </si>
  <si>
    <t>While I encourage you to understand the reserve pattern rules and I hope you find this workbook useful for better understanding them, the most important advice that I can give is to bid the days off in order of priority from left to right and top to bottom.</t>
  </si>
  <si>
    <t>Blue font items and the status of each day can be changed. Everything else is calculated.</t>
  </si>
  <si>
    <t xml:space="preserve">   Fixed X or A day in a row count.</t>
  </si>
  <si>
    <t>CQ (Does not count against X days)</t>
  </si>
  <si>
    <t xml:space="preserve">   10p Added C for CQ that does not count against X days.</t>
  </si>
  <si>
    <t xml:space="preserve">   10r Merged the cells for the labels in the "in a row" section to facilitate pasting into e-mail.</t>
  </si>
  <si>
    <t xml:space="preserve">   10q Added day at beginning to make 7 day lookback.</t>
  </si>
  <si>
    <t xml:space="preserve">   10s Fixed stand alone absence to not count as an X day block.</t>
  </si>
  <si>
    <t>hide: days in x day block</t>
  </si>
  <si>
    <t>hide: end of x day block days</t>
  </si>
  <si>
    <t>hide: W, C, U days in a row</t>
  </si>
  <si>
    <t>CI</t>
  </si>
  <si>
    <t>CQ</t>
  </si>
  <si>
    <t>Check the PBS Gouge pdf attachments on the Crew Resources and Scheduling page of DeltaNet.</t>
  </si>
  <si>
    <t>Carry In</t>
  </si>
  <si>
    <t xml:space="preserve">   10t Fixed stand alone W or CI pre-award.</t>
  </si>
  <si>
    <t>X-day block count</t>
  </si>
  <si>
    <t>Work block length</t>
  </si>
  <si>
    <t>Min work block:</t>
  </si>
  <si>
    <t>Max work block:</t>
  </si>
  <si>
    <t>Extra X day</t>
  </si>
  <si>
    <t>(20% reserve staffing)</t>
  </si>
  <si>
    <t>Avail
Days</t>
  </si>
  <si>
    <t>30 day 72:00 to 74:59</t>
  </si>
  <si>
    <t>31 day 72:00 to 74:59</t>
  </si>
  <si>
    <t>30 day 75:00 - 80:00</t>
  </si>
  <si>
    <t>31 day 75:00 - 80:00</t>
  </si>
  <si>
    <t>ALV (hh:mm)</t>
  </si>
  <si>
    <t>Notes:</t>
  </si>
  <si>
    <t>Pre-awarded Work (W or CI) can be left orphaned. However, if PBS puts a reserve day on either side, then the work block rule applies.</t>
  </si>
  <si>
    <t>1.</t>
  </si>
  <si>
    <t>2.</t>
  </si>
  <si>
    <t>3.</t>
  </si>
  <si>
    <t>Reserve on call day</t>
  </si>
  <si>
    <t xml:space="preserve">   1.1a Updated to reflect new X day proration tables.</t>
  </si>
  <si>
    <t>RES Guarantee</t>
  </si>
  <si>
    <t xml:space="preserve">   1.1b Change scheme to show separate ALV and reserve guarantee.</t>
  </si>
  <si>
    <t>C</t>
  </si>
  <si>
    <t xml:space="preserve">   1.1c First attempt to fix CQ days with R on either or both ends.</t>
  </si>
  <si>
    <t xml:space="preserve">   1.1d Second attempt to fix CQ days with R on either or both ends.</t>
  </si>
  <si>
    <t xml:space="preserve">  2. Select the type of day:</t>
  </si>
  <si>
    <t>Carry In trip. It is work, but it does not cause X day proration. It works like an R day.</t>
  </si>
  <si>
    <t>Coverage date. This behaves like an R day, but lets you know not to change it if you analyze different scenarios while analyzing a result.</t>
  </si>
  <si>
    <t>hide: If the days is an R day the total carries. If the day is other work, the total adds if there was a total preceding. This allows for isolated work.</t>
  </si>
  <si>
    <t>Reserve or other work at the end of the previous month may be orphaned. However, if PBS puts a reserve day next to it in the current month, then the work block rule applies.</t>
  </si>
  <si>
    <t>The minimum work block rule does not apply to work blocks (including reserve) touching the end of the current month.</t>
  </si>
  <si>
    <t>Bid
Month</t>
  </si>
  <si>
    <t>Start
Date</t>
  </si>
  <si>
    <t>End
Date</t>
  </si>
  <si>
    <t>Jan</t>
  </si>
  <si>
    <t>Jan 1</t>
  </si>
  <si>
    <t>Jan 30</t>
  </si>
  <si>
    <t>Feb</t>
  </si>
  <si>
    <t>Jan 31</t>
  </si>
  <si>
    <t>Mar 1</t>
  </si>
  <si>
    <t>Mar</t>
  </si>
  <si>
    <t>Mar 2</t>
  </si>
  <si>
    <t>Mar 31</t>
  </si>
  <si>
    <t>Apr</t>
  </si>
  <si>
    <t>Apr 1</t>
  </si>
  <si>
    <t>May 1</t>
  </si>
  <si>
    <t>May</t>
  </si>
  <si>
    <t>May 2</t>
  </si>
  <si>
    <t>Jun 1</t>
  </si>
  <si>
    <t>Jun</t>
  </si>
  <si>
    <t>Jun 2</t>
  </si>
  <si>
    <t>Jul 1</t>
  </si>
  <si>
    <t>Jul</t>
  </si>
  <si>
    <t>Jul 2</t>
  </si>
  <si>
    <t>Jul 31</t>
  </si>
  <si>
    <t>Aug</t>
  </si>
  <si>
    <t>Aug 1</t>
  </si>
  <si>
    <t>Aug 30</t>
  </si>
  <si>
    <t>Sep</t>
  </si>
  <si>
    <t>Aug 31</t>
  </si>
  <si>
    <t>Sep 30</t>
  </si>
  <si>
    <t>Oct</t>
  </si>
  <si>
    <t>Oct 1</t>
  </si>
  <si>
    <t>Oct 31</t>
  </si>
  <si>
    <t>Nov</t>
  </si>
  <si>
    <t>Nov 1</t>
  </si>
  <si>
    <t>Nov 30</t>
  </si>
  <si>
    <t>Dec</t>
  </si>
  <si>
    <t>Dec 1</t>
  </si>
  <si>
    <t>Dec 31</t>
  </si>
  <si>
    <t>Bid Month:</t>
  </si>
  <si>
    <t>Year:</t>
  </si>
  <si>
    <t xml:space="preserve">   1.1e Changed date input to accept bid month and year.</t>
  </si>
  <si>
    <t xml:space="preserve">   1.1f Bolded R and C days and added weekend shading.</t>
  </si>
  <si>
    <t xml:space="preserve">   1.1g Changes some of the colors to be closer to wide report.</t>
  </si>
  <si>
    <t xml:space="preserve">   1.1h Fixed work length block check at end of month.</t>
  </si>
  <si>
    <t xml:space="preserve">   1.1i  Fixed issue where the first day of the month would not un-yellow until the last day of the month was input.</t>
  </si>
  <si>
    <t xml:space="preserve">   1.1j Added functionality so that C (coverage) days trigger the reserve count.</t>
  </si>
  <si>
    <t>ALP</t>
  </si>
  <si>
    <t>1.1k</t>
  </si>
  <si>
    <t xml:space="preserve">   1.1k Added ALPA days.</t>
  </si>
  <si>
    <t>Pre-posted ALPA days, shown as ALPP in PBS. These work like absences in terms of placement in a reserve line, but they do not prorate like absences.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</si>
</sst>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"/>
    <numFmt numFmtId="165" formatCode="dddd"/>
    <numFmt numFmtId="166" formatCode="[$-409]mmmm\-yy;@"/>
    <numFmt numFmtId="167" formatCode="[hh]:mm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ourier New"/>
      <family val="3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Courier New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164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0" fillId="0" borderId="0" xfId="0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9" fillId="0" borderId="0" xfId="0" applyFont="1"/>
    <xf numFmtId="0" fontId="10" fillId="0" borderId="0" xfId="0" applyFont="1"/>
    <xf numFmtId="14" fontId="10" fillId="0" borderId="0" xfId="0" applyNumberFormat="1" applyFont="1" applyAlignment="1">
      <alignment horizontal="left"/>
    </xf>
    <xf numFmtId="0" fontId="10" fillId="0" borderId="0" xfId="0" applyFont="1" applyAlignment="1"/>
    <xf numFmtId="0" fontId="11" fillId="0" borderId="0" xfId="1" applyFont="1" applyAlignment="1" applyProtection="1">
      <alignment horizontal="left"/>
    </xf>
    <xf numFmtId="0" fontId="10" fillId="0" borderId="0" xfId="0" applyFont="1" applyAlignment="1">
      <alignment wrapText="1"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Alignment="1"/>
    <xf numFmtId="0" fontId="0" fillId="0" borderId="2" xfId="0" applyBorder="1" applyAlignment="1"/>
    <xf numFmtId="1" fontId="3" fillId="0" borderId="0" xfId="0" applyNumberFormat="1" applyFont="1"/>
    <xf numFmtId="1" fontId="3" fillId="0" borderId="1" xfId="0" applyNumberFormat="1" applyFont="1" applyBorder="1"/>
    <xf numFmtId="0" fontId="1" fillId="0" borderId="1" xfId="2" applyBorder="1" applyAlignment="1">
      <alignment horizontal="right" wrapText="1"/>
    </xf>
    <xf numFmtId="0" fontId="1" fillId="0" borderId="1" xfId="2" applyBorder="1" applyAlignment="1">
      <alignment horizontal="right"/>
    </xf>
    <xf numFmtId="0" fontId="3" fillId="0" borderId="0" xfId="0" quotePrefix="1" applyFont="1" applyAlignment="1">
      <alignment vertical="top"/>
    </xf>
    <xf numFmtId="0" fontId="3" fillId="0" borderId="0" xfId="0" quotePrefix="1" applyFont="1" applyAlignment="1">
      <alignment horizontal="lef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Protection="1">
      <protection locked="0"/>
    </xf>
    <xf numFmtId="0" fontId="3" fillId="0" borderId="8" xfId="0" applyFont="1" applyBorder="1"/>
    <xf numFmtId="164" fontId="3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1" fontId="3" fillId="0" borderId="8" xfId="0" applyNumberFormat="1" applyFont="1" applyBorder="1"/>
    <xf numFmtId="0" fontId="0" fillId="0" borderId="0" xfId="0" applyAlignment="1"/>
    <xf numFmtId="0" fontId="0" fillId="0" borderId="0" xfId="0" applyAlignment="1">
      <alignment vertical="top"/>
    </xf>
    <xf numFmtId="0" fontId="13" fillId="0" borderId="1" xfId="0" applyFont="1" applyBorder="1" applyAlignment="1">
      <alignment wrapText="1"/>
    </xf>
    <xf numFmtId="49" fontId="0" fillId="0" borderId="1" xfId="0" applyNumberFormat="1" applyBorder="1"/>
    <xf numFmtId="0" fontId="6" fillId="0" borderId="0" xfId="0" applyNumberFormat="1" applyFont="1" applyBorder="1" applyProtection="1"/>
    <xf numFmtId="0" fontId="3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/>
    <xf numFmtId="0" fontId="0" fillId="0" borderId="0" xfId="0" applyBorder="1" applyAlignment="1" applyProtection="1"/>
    <xf numFmtId="0" fontId="7" fillId="0" borderId="0" xfId="0" applyFont="1" applyProtection="1"/>
    <xf numFmtId="0" fontId="3" fillId="0" borderId="0" xfId="0" applyFont="1" applyProtection="1"/>
    <xf numFmtId="0" fontId="8" fillId="0" borderId="0" xfId="0" applyFont="1" applyProtection="1"/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/>
    <xf numFmtId="167" fontId="3" fillId="0" borderId="4" xfId="0" applyNumberFormat="1" applyFont="1" applyBorder="1" applyAlignment="1" applyProtection="1"/>
    <xf numFmtId="0" fontId="3" fillId="0" borderId="3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166" fontId="3" fillId="0" borderId="1" xfId="0" applyNumberFormat="1" applyFont="1" applyBorder="1" applyAlignment="1">
      <alignment horizontal="center"/>
    </xf>
    <xf numFmtId="167" fontId="3" fillId="0" borderId="3" xfId="0" applyNumberFormat="1" applyFont="1" applyBorder="1" applyAlignment="1" applyProtection="1">
      <alignment horizontal="right"/>
      <protection locked="0"/>
    </xf>
    <xf numFmtId="167" fontId="0" fillId="0" borderId="5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4" fontId="3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66" fontId="3" fillId="0" borderId="3" xfId="0" applyNumberFormat="1" applyFont="1" applyBorder="1" applyAlignment="1">
      <alignment horizontal="center"/>
    </xf>
    <xf numFmtId="166" fontId="0" fillId="0" borderId="4" xfId="0" applyNumberFormat="1" applyBorder="1" applyAlignment="1"/>
    <xf numFmtId="166" fontId="0" fillId="0" borderId="5" xfId="0" applyNumberFormat="1" applyBorder="1" applyAlignment="1"/>
    <xf numFmtId="0" fontId="10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1" fillId="0" borderId="0" xfId="1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24">
    <dxf>
      <font>
        <color theme="0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CC00"/>
        </patternFill>
      </fill>
    </dxf>
    <dxf>
      <font>
        <b/>
        <i val="0"/>
      </font>
      <fill>
        <patternFill patternType="lightGrid">
          <bgColor rgb="FFFFCC00"/>
        </patternFill>
      </fill>
    </dxf>
    <dxf>
      <fill>
        <patternFill>
          <bgColor rgb="FFFF00FF"/>
        </patternFill>
      </fill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CC00"/>
      <color rgb="FFD6AD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hejohnbe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X54"/>
  <sheetViews>
    <sheetView showGridLines="0" showRowColHeaders="0" tabSelected="1" workbookViewId="0">
      <selection activeCell="L3" sqref="L3:M3"/>
    </sheetView>
  </sheetViews>
  <sheetFormatPr defaultColWidth="4.26953125" defaultRowHeight="13" x14ac:dyDescent="0.3"/>
  <cols>
    <col min="1" max="1" width="34.453125" style="2" customWidth="1"/>
    <col min="2" max="2" width="4.26953125" style="2" customWidth="1"/>
    <col min="3" max="9" width="4.26953125" style="2"/>
    <col min="10" max="10" width="4.26953125" style="2" customWidth="1"/>
    <col min="11" max="12" width="4.26953125" style="2"/>
    <col min="13" max="13" width="4.26953125" style="2" customWidth="1"/>
    <col min="14" max="17" width="4.26953125" style="2"/>
    <col min="18" max="18" width="4.26953125" style="2" customWidth="1"/>
    <col min="19" max="24" width="4.26953125" style="2"/>
    <col min="25" max="25" width="4.26953125" style="2" customWidth="1"/>
    <col min="26" max="16384" width="4.26953125" style="2"/>
  </cols>
  <sheetData>
    <row r="2" spans="4:25" ht="16" x14ac:dyDescent="0.4">
      <c r="D2" s="49"/>
      <c r="E2" s="49"/>
      <c r="F2" s="50" t="s">
        <v>9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4:25" ht="16" x14ac:dyDescent="0.4">
      <c r="D3" s="49"/>
      <c r="E3" s="49"/>
      <c r="F3" s="50"/>
      <c r="G3" s="48" t="s">
        <v>69</v>
      </c>
      <c r="H3" s="49"/>
      <c r="I3" s="49"/>
      <c r="J3" s="49"/>
      <c r="K3" s="49"/>
      <c r="L3" s="65"/>
      <c r="M3" s="66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4:25" ht="16" x14ac:dyDescent="0.4">
      <c r="D4" s="49"/>
      <c r="E4" s="49"/>
      <c r="F4" s="50"/>
      <c r="G4" s="48" t="s">
        <v>77</v>
      </c>
      <c r="H4" s="48"/>
      <c r="I4" s="48"/>
      <c r="J4" s="48"/>
      <c r="K4" s="48"/>
      <c r="L4" s="61" t="str">
        <f>IF(L3="","",IF((L3-2/24)&lt;(72/24),72/24,IF((L3-2/24)&gt;(80/24),80/24,L3-2/24)))</f>
        <v/>
      </c>
      <c r="M4" s="61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4:25" ht="16" x14ac:dyDescent="0.4">
      <c r="D5" s="49"/>
      <c r="E5" s="49"/>
      <c r="F5" s="50"/>
      <c r="G5" s="48" t="s">
        <v>62</v>
      </c>
      <c r="H5" s="48"/>
      <c r="I5" s="48"/>
      <c r="J5" s="48"/>
      <c r="K5" s="48"/>
      <c r="L5" s="62"/>
      <c r="M5" s="6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4:25" ht="16" x14ac:dyDescent="0.4">
      <c r="D6" s="49"/>
      <c r="E6" s="49"/>
      <c r="F6" s="50"/>
      <c r="G6" s="49"/>
      <c r="H6" s="49" t="s">
        <v>63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4:25" ht="16" x14ac:dyDescent="0.4">
      <c r="D7" s="49"/>
      <c r="E7" s="49"/>
      <c r="F7" s="5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4:25" ht="13.5" x14ac:dyDescent="0.35">
      <c r="D8" s="49"/>
      <c r="E8" s="49"/>
      <c r="F8" s="49"/>
      <c r="G8" s="48" t="s">
        <v>7</v>
      </c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4:25" ht="13.5" x14ac:dyDescent="0.35">
      <c r="D9" s="49"/>
      <c r="E9" s="49"/>
      <c r="F9" s="49"/>
      <c r="G9" s="48"/>
      <c r="H9" s="48" t="s">
        <v>60</v>
      </c>
      <c r="I9" s="48"/>
      <c r="J9" s="48"/>
      <c r="K9" s="48"/>
      <c r="L9" s="48"/>
      <c r="M9" s="33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4:25" ht="13.5" x14ac:dyDescent="0.35">
      <c r="D10" s="49"/>
      <c r="E10" s="49"/>
      <c r="F10" s="49"/>
      <c r="G10" s="48"/>
      <c r="H10" s="48" t="s">
        <v>61</v>
      </c>
      <c r="I10" s="48"/>
      <c r="J10" s="48"/>
      <c r="K10" s="48"/>
      <c r="L10" s="48"/>
      <c r="M10" s="33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4:25" ht="13.5" x14ac:dyDescent="0.35">
      <c r="D11" s="49"/>
      <c r="E11" s="49"/>
      <c r="F11" s="49"/>
      <c r="G11" s="48"/>
      <c r="H11" s="48" t="s">
        <v>10</v>
      </c>
      <c r="I11" s="48"/>
      <c r="J11" s="48"/>
      <c r="K11" s="48"/>
      <c r="L11" s="48"/>
      <c r="M11" s="33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4:25" ht="13.5" x14ac:dyDescent="0.35">
      <c r="D12" s="49"/>
      <c r="E12" s="49"/>
      <c r="F12" s="49"/>
      <c r="G12" s="48"/>
      <c r="H12" s="48"/>
      <c r="I12" s="48"/>
      <c r="J12" s="48"/>
      <c r="K12" s="48"/>
      <c r="L12" s="48"/>
      <c r="M12" s="44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4:25" ht="13.5" x14ac:dyDescent="0.35">
      <c r="D13" s="49"/>
      <c r="E13" s="49"/>
      <c r="F13" s="49"/>
      <c r="G13" s="48" t="s">
        <v>127</v>
      </c>
      <c r="H13" s="48"/>
      <c r="I13" s="48"/>
      <c r="J13" s="48"/>
      <c r="K13" s="48"/>
      <c r="L13" s="48"/>
      <c r="M13" s="69"/>
      <c r="N13" s="70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4:25" ht="13.5" x14ac:dyDescent="0.35">
      <c r="D14" s="49"/>
      <c r="E14" s="49"/>
      <c r="F14" s="49"/>
      <c r="G14" s="48" t="s">
        <v>128</v>
      </c>
      <c r="H14" s="48"/>
      <c r="I14" s="48"/>
      <c r="J14" s="48"/>
      <c r="K14" s="48"/>
      <c r="L14" s="48"/>
      <c r="M14" s="67"/>
      <c r="N14" s="68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4:25" ht="13.5" x14ac:dyDescent="0.35">
      <c r="D15" s="49"/>
      <c r="E15" s="49"/>
      <c r="F15" s="49"/>
      <c r="G15" s="48" t="s">
        <v>11</v>
      </c>
      <c r="H15" s="48"/>
      <c r="I15" s="48"/>
      <c r="J15" s="48"/>
      <c r="K15" s="48"/>
      <c r="L15" s="48"/>
      <c r="M15" s="43"/>
      <c r="N15" s="71" t="e">
        <f>DATEVALUE(VLOOKUP(M13,'Bid Month Dates'!B3:C14,2,FALSE) &amp; ", " &amp; M14)</f>
        <v>#N/A</v>
      </c>
      <c r="O15" s="72"/>
      <c r="P15" s="72"/>
      <c r="Q15" s="45"/>
      <c r="R15" s="49"/>
      <c r="S15" s="49"/>
      <c r="T15" s="49"/>
      <c r="U15" s="49"/>
      <c r="V15" s="49"/>
      <c r="W15" s="49"/>
      <c r="X15" s="49"/>
      <c r="Y15" s="49"/>
    </row>
    <row r="16" spans="4:25" ht="13.5" x14ac:dyDescent="0.35">
      <c r="D16" s="49"/>
      <c r="E16" s="49"/>
      <c r="F16" s="49"/>
      <c r="G16" s="48" t="s">
        <v>2</v>
      </c>
      <c r="H16" s="48"/>
      <c r="I16" s="48"/>
      <c r="J16" s="48"/>
      <c r="K16" s="48"/>
      <c r="L16" s="48"/>
      <c r="M16" s="46" t="e">
        <f>DATEVALUE(VLOOKUP(M13,'Bid Month Dates'!B3:D14,3,FALSE) &amp; ", " &amp; M14)-N15 +1</f>
        <v>#N/A</v>
      </c>
      <c r="N16" s="47"/>
      <c r="O16" s="47"/>
      <c r="P16" s="44"/>
      <c r="Q16" s="44"/>
      <c r="R16" s="44"/>
      <c r="S16" s="44"/>
      <c r="T16" s="49"/>
      <c r="U16" s="49"/>
      <c r="V16" s="49"/>
      <c r="W16" s="49"/>
      <c r="X16" s="49"/>
      <c r="Y16" s="49"/>
    </row>
    <row r="17" spans="1:50" x14ac:dyDescent="0.3"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50" x14ac:dyDescent="0.3">
      <c r="D18" s="79" t="e">
        <f>F19-15</f>
        <v>#N/A</v>
      </c>
      <c r="E18" s="80"/>
      <c r="F18" s="80"/>
      <c r="G18" s="80"/>
      <c r="H18" s="80"/>
      <c r="I18" s="80"/>
      <c r="J18" s="81"/>
      <c r="K18" s="64" t="e">
        <f>N15+15</f>
        <v>#N/A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34"/>
    </row>
    <row r="19" spans="1:50" x14ac:dyDescent="0.3">
      <c r="D19" s="51" t="e">
        <f t="shared" ref="D19:J19" si="0">E19-1</f>
        <v>#N/A</v>
      </c>
      <c r="E19" s="51" t="e">
        <f t="shared" si="0"/>
        <v>#N/A</v>
      </c>
      <c r="F19" s="51" t="e">
        <f t="shared" si="0"/>
        <v>#N/A</v>
      </c>
      <c r="G19" s="51" t="e">
        <f t="shared" si="0"/>
        <v>#N/A</v>
      </c>
      <c r="H19" s="51" t="e">
        <f t="shared" si="0"/>
        <v>#N/A</v>
      </c>
      <c r="I19" s="51" t="e">
        <f t="shared" si="0"/>
        <v>#N/A</v>
      </c>
      <c r="J19" s="51" t="e">
        <f t="shared" si="0"/>
        <v>#N/A</v>
      </c>
      <c r="K19" s="6" t="e">
        <f>$N$15</f>
        <v>#N/A</v>
      </c>
      <c r="L19" s="6" t="e">
        <f>K19+1</f>
        <v>#N/A</v>
      </c>
      <c r="M19" s="6" t="e">
        <f t="shared" ref="M19:R19" si="1">L19+1</f>
        <v>#N/A</v>
      </c>
      <c r="N19" s="6" t="e">
        <f t="shared" si="1"/>
        <v>#N/A</v>
      </c>
      <c r="O19" s="6" t="e">
        <f t="shared" si="1"/>
        <v>#N/A</v>
      </c>
      <c r="P19" s="6" t="e">
        <f t="shared" si="1"/>
        <v>#N/A</v>
      </c>
      <c r="Q19" s="6" t="e">
        <f t="shared" si="1"/>
        <v>#N/A</v>
      </c>
      <c r="R19" s="6" t="e">
        <f t="shared" si="1"/>
        <v>#N/A</v>
      </c>
      <c r="S19" s="6" t="e">
        <f t="shared" ref="S19:Z19" si="2">R19+1</f>
        <v>#N/A</v>
      </c>
      <c r="T19" s="6" t="e">
        <f t="shared" si="2"/>
        <v>#N/A</v>
      </c>
      <c r="U19" s="6" t="e">
        <f t="shared" si="2"/>
        <v>#N/A</v>
      </c>
      <c r="V19" s="6" t="e">
        <f t="shared" si="2"/>
        <v>#N/A</v>
      </c>
      <c r="W19" s="6" t="e">
        <f t="shared" si="2"/>
        <v>#N/A</v>
      </c>
      <c r="X19" s="6" t="e">
        <f t="shared" si="2"/>
        <v>#N/A</v>
      </c>
      <c r="Y19" s="6" t="e">
        <f t="shared" si="2"/>
        <v>#N/A</v>
      </c>
      <c r="Z19" s="6" t="e">
        <f t="shared" si="2"/>
        <v>#N/A</v>
      </c>
      <c r="AA19" s="6" t="e">
        <f t="shared" ref="AA19:AN19" si="3">Z19+1</f>
        <v>#N/A</v>
      </c>
      <c r="AB19" s="6" t="e">
        <f t="shared" si="3"/>
        <v>#N/A</v>
      </c>
      <c r="AC19" s="6" t="e">
        <f t="shared" si="3"/>
        <v>#N/A</v>
      </c>
      <c r="AD19" s="6" t="e">
        <f t="shared" si="3"/>
        <v>#N/A</v>
      </c>
      <c r="AE19" s="6" t="e">
        <f t="shared" si="3"/>
        <v>#N/A</v>
      </c>
      <c r="AF19" s="6" t="e">
        <f t="shared" si="3"/>
        <v>#N/A</v>
      </c>
      <c r="AG19" s="6" t="e">
        <f t="shared" si="3"/>
        <v>#N/A</v>
      </c>
      <c r="AH19" s="6" t="e">
        <f t="shared" si="3"/>
        <v>#N/A</v>
      </c>
      <c r="AI19" s="6" t="e">
        <f t="shared" si="3"/>
        <v>#N/A</v>
      </c>
      <c r="AJ19" s="6" t="e">
        <f t="shared" si="3"/>
        <v>#N/A</v>
      </c>
      <c r="AK19" s="6" t="e">
        <f t="shared" si="3"/>
        <v>#N/A</v>
      </c>
      <c r="AL19" s="6" t="e">
        <f t="shared" si="3"/>
        <v>#N/A</v>
      </c>
      <c r="AM19" s="6" t="e">
        <f t="shared" si="3"/>
        <v>#N/A</v>
      </c>
      <c r="AN19" s="6" t="e">
        <f t="shared" si="3"/>
        <v>#N/A</v>
      </c>
      <c r="AO19" s="35" t="e">
        <f>IF(M16=31,AN19+1,"")</f>
        <v>#N/A</v>
      </c>
      <c r="AP19" s="1"/>
      <c r="AQ19" s="1"/>
      <c r="AR19" s="1"/>
      <c r="AS19" s="1"/>
      <c r="AT19" s="1"/>
      <c r="AU19" s="1"/>
      <c r="AV19" s="1"/>
      <c r="AW19" s="1"/>
      <c r="AX19" s="1"/>
    </row>
    <row r="20" spans="1:50" x14ac:dyDescent="0.3">
      <c r="D20" s="52" t="e">
        <f>LEFT(TEXT(WEEKDAY(D19),"dddd"),2)</f>
        <v>#N/A</v>
      </c>
      <c r="E20" s="52" t="e">
        <f t="shared" ref="E20:K20" si="4">LEFT(TEXT(WEEKDAY(E19),"dddd"),2)</f>
        <v>#N/A</v>
      </c>
      <c r="F20" s="52" t="e">
        <f t="shared" si="4"/>
        <v>#N/A</v>
      </c>
      <c r="G20" s="52" t="e">
        <f t="shared" si="4"/>
        <v>#N/A</v>
      </c>
      <c r="H20" s="52" t="e">
        <f t="shared" si="4"/>
        <v>#N/A</v>
      </c>
      <c r="I20" s="52" t="e">
        <f t="shared" si="4"/>
        <v>#N/A</v>
      </c>
      <c r="J20" s="52" t="e">
        <f t="shared" si="4"/>
        <v>#N/A</v>
      </c>
      <c r="K20" s="7" t="e">
        <f t="shared" si="4"/>
        <v>#N/A</v>
      </c>
      <c r="L20" s="7" t="e">
        <f t="shared" ref="L20:R20" si="5">LEFT(TEXT(WEEKDAY(L19),"dddd"),2)</f>
        <v>#N/A</v>
      </c>
      <c r="M20" s="7" t="e">
        <f t="shared" si="5"/>
        <v>#N/A</v>
      </c>
      <c r="N20" s="7" t="e">
        <f t="shared" si="5"/>
        <v>#N/A</v>
      </c>
      <c r="O20" s="7" t="e">
        <f t="shared" si="5"/>
        <v>#N/A</v>
      </c>
      <c r="P20" s="7" t="e">
        <f t="shared" si="5"/>
        <v>#N/A</v>
      </c>
      <c r="Q20" s="7" t="e">
        <f t="shared" si="5"/>
        <v>#N/A</v>
      </c>
      <c r="R20" s="7" t="e">
        <f t="shared" si="5"/>
        <v>#N/A</v>
      </c>
      <c r="S20" s="7" t="e">
        <f t="shared" ref="S20:AN20" si="6">LEFT(TEXT(WEEKDAY(S19),"dddd"),2)</f>
        <v>#N/A</v>
      </c>
      <c r="T20" s="7" t="e">
        <f t="shared" si="6"/>
        <v>#N/A</v>
      </c>
      <c r="U20" s="7" t="e">
        <f t="shared" si="6"/>
        <v>#N/A</v>
      </c>
      <c r="V20" s="7" t="e">
        <f t="shared" si="6"/>
        <v>#N/A</v>
      </c>
      <c r="W20" s="7" t="e">
        <f t="shared" si="6"/>
        <v>#N/A</v>
      </c>
      <c r="X20" s="7" t="e">
        <f t="shared" si="6"/>
        <v>#N/A</v>
      </c>
      <c r="Y20" s="7" t="e">
        <f t="shared" si="6"/>
        <v>#N/A</v>
      </c>
      <c r="Z20" s="7" t="e">
        <f t="shared" si="6"/>
        <v>#N/A</v>
      </c>
      <c r="AA20" s="7" t="e">
        <f t="shared" si="6"/>
        <v>#N/A</v>
      </c>
      <c r="AB20" s="7" t="e">
        <f t="shared" si="6"/>
        <v>#N/A</v>
      </c>
      <c r="AC20" s="7" t="e">
        <f t="shared" si="6"/>
        <v>#N/A</v>
      </c>
      <c r="AD20" s="7" t="e">
        <f t="shared" si="6"/>
        <v>#N/A</v>
      </c>
      <c r="AE20" s="7" t="e">
        <f t="shared" si="6"/>
        <v>#N/A</v>
      </c>
      <c r="AF20" s="7" t="e">
        <f t="shared" si="6"/>
        <v>#N/A</v>
      </c>
      <c r="AG20" s="7" t="e">
        <f t="shared" si="6"/>
        <v>#N/A</v>
      </c>
      <c r="AH20" s="7" t="e">
        <f t="shared" si="6"/>
        <v>#N/A</v>
      </c>
      <c r="AI20" s="7" t="e">
        <f t="shared" si="6"/>
        <v>#N/A</v>
      </c>
      <c r="AJ20" s="7" t="e">
        <f t="shared" si="6"/>
        <v>#N/A</v>
      </c>
      <c r="AK20" s="7" t="e">
        <f t="shared" si="6"/>
        <v>#N/A</v>
      </c>
      <c r="AL20" s="7" t="e">
        <f t="shared" si="6"/>
        <v>#N/A</v>
      </c>
      <c r="AM20" s="7" t="e">
        <f t="shared" si="6"/>
        <v>#N/A</v>
      </c>
      <c r="AN20" s="7" t="e">
        <f t="shared" si="6"/>
        <v>#N/A</v>
      </c>
      <c r="AO20" s="36" t="e">
        <f>IF(AO19="","",LEFT(TEXT(WEEKDAY(AO19),"dddd"),2))</f>
        <v>#N/A</v>
      </c>
      <c r="AP20" s="3"/>
      <c r="AQ20" s="3"/>
      <c r="AR20" s="3"/>
      <c r="AS20" s="3"/>
      <c r="AT20" s="3"/>
      <c r="AU20" s="3"/>
      <c r="AV20" s="3"/>
      <c r="AW20" s="3"/>
      <c r="AX20" s="3"/>
    </row>
    <row r="21" spans="1:50" x14ac:dyDescent="0.3">
      <c r="D21" s="16"/>
      <c r="E21" s="16"/>
      <c r="F21" s="16"/>
      <c r="G21" s="16"/>
      <c r="H21" s="16"/>
      <c r="I21" s="16"/>
      <c r="J21" s="16"/>
      <c r="K21" s="17" t="s">
        <v>8</v>
      </c>
      <c r="L21" s="17" t="s">
        <v>8</v>
      </c>
      <c r="M21" s="17" t="s">
        <v>8</v>
      </c>
      <c r="N21" s="17" t="s">
        <v>8</v>
      </c>
      <c r="O21" s="17" t="s">
        <v>8</v>
      </c>
      <c r="P21" s="17" t="s">
        <v>8</v>
      </c>
      <c r="Q21" s="17" t="s">
        <v>8</v>
      </c>
      <c r="R21" s="17" t="s">
        <v>8</v>
      </c>
      <c r="S21" s="17" t="s">
        <v>8</v>
      </c>
      <c r="T21" s="17" t="s">
        <v>8</v>
      </c>
      <c r="U21" s="17" t="s">
        <v>8</v>
      </c>
      <c r="V21" s="17" t="s">
        <v>8</v>
      </c>
      <c r="W21" s="17" t="s">
        <v>8</v>
      </c>
      <c r="X21" s="17" t="s">
        <v>8</v>
      </c>
      <c r="Y21" s="17" t="s">
        <v>8</v>
      </c>
      <c r="Z21" s="17" t="s">
        <v>8</v>
      </c>
      <c r="AA21" s="17" t="s">
        <v>8</v>
      </c>
      <c r="AB21" s="17" t="s">
        <v>8</v>
      </c>
      <c r="AC21" s="17" t="s">
        <v>8</v>
      </c>
      <c r="AD21" s="17" t="s">
        <v>8</v>
      </c>
      <c r="AE21" s="17" t="s">
        <v>8</v>
      </c>
      <c r="AF21" s="17" t="s">
        <v>8</v>
      </c>
      <c r="AG21" s="17" t="s">
        <v>8</v>
      </c>
      <c r="AH21" s="17" t="s">
        <v>8</v>
      </c>
      <c r="AI21" s="17" t="s">
        <v>8</v>
      </c>
      <c r="AJ21" s="17" t="s">
        <v>8</v>
      </c>
      <c r="AK21" s="17" t="s">
        <v>8</v>
      </c>
      <c r="AL21" s="17" t="s">
        <v>8</v>
      </c>
      <c r="AM21" s="17" t="s">
        <v>8</v>
      </c>
      <c r="AN21" s="17" t="s">
        <v>8</v>
      </c>
      <c r="AO21" s="37"/>
    </row>
    <row r="22" spans="1:50" hidden="1" x14ac:dyDescent="0.3">
      <c r="A22" s="2" t="s">
        <v>52</v>
      </c>
      <c r="D22" s="5">
        <f t="shared" ref="D22:AO22" si="7">IF(OR(D21="W",D21="CQ",D21="C",D21="CI"),IF(OR(C21="W",C21="CQ",C21="C",C21="CI"),C22+1,1),0)</f>
        <v>0</v>
      </c>
      <c r="E22" s="5">
        <f t="shared" si="7"/>
        <v>0</v>
      </c>
      <c r="F22" s="5">
        <f t="shared" si="7"/>
        <v>0</v>
      </c>
      <c r="G22" s="5">
        <f t="shared" si="7"/>
        <v>0</v>
      </c>
      <c r="H22" s="5">
        <f t="shared" si="7"/>
        <v>0</v>
      </c>
      <c r="I22" s="5">
        <f t="shared" si="7"/>
        <v>0</v>
      </c>
      <c r="J22" s="5">
        <f t="shared" si="7"/>
        <v>0</v>
      </c>
      <c r="K22" s="5">
        <f t="shared" si="7"/>
        <v>0</v>
      </c>
      <c r="L22" s="5">
        <f t="shared" si="7"/>
        <v>0</v>
      </c>
      <c r="M22" s="5">
        <f t="shared" si="7"/>
        <v>0</v>
      </c>
      <c r="N22" s="5">
        <f t="shared" si="7"/>
        <v>0</v>
      </c>
      <c r="O22" s="5">
        <f t="shared" si="7"/>
        <v>0</v>
      </c>
      <c r="P22" s="5">
        <f t="shared" si="7"/>
        <v>0</v>
      </c>
      <c r="Q22" s="5">
        <f t="shared" si="7"/>
        <v>0</v>
      </c>
      <c r="R22" s="5">
        <f t="shared" si="7"/>
        <v>0</v>
      </c>
      <c r="S22" s="5">
        <f t="shared" si="7"/>
        <v>0</v>
      </c>
      <c r="T22" s="5">
        <f t="shared" si="7"/>
        <v>0</v>
      </c>
      <c r="U22" s="5">
        <f t="shared" si="7"/>
        <v>0</v>
      </c>
      <c r="V22" s="5">
        <f t="shared" si="7"/>
        <v>0</v>
      </c>
      <c r="W22" s="5">
        <f t="shared" si="7"/>
        <v>0</v>
      </c>
      <c r="X22" s="5">
        <f t="shared" si="7"/>
        <v>0</v>
      </c>
      <c r="Y22" s="5">
        <f t="shared" si="7"/>
        <v>0</v>
      </c>
      <c r="Z22" s="5">
        <f t="shared" si="7"/>
        <v>0</v>
      </c>
      <c r="AA22" s="5">
        <f t="shared" si="7"/>
        <v>0</v>
      </c>
      <c r="AB22" s="5">
        <f t="shared" si="7"/>
        <v>0</v>
      </c>
      <c r="AC22" s="5">
        <f t="shared" si="7"/>
        <v>0</v>
      </c>
      <c r="AD22" s="5">
        <f t="shared" si="7"/>
        <v>0</v>
      </c>
      <c r="AE22" s="5">
        <f t="shared" si="7"/>
        <v>0</v>
      </c>
      <c r="AF22" s="5">
        <f t="shared" si="7"/>
        <v>0</v>
      </c>
      <c r="AG22" s="5">
        <f t="shared" si="7"/>
        <v>0</v>
      </c>
      <c r="AH22" s="5">
        <f t="shared" si="7"/>
        <v>0</v>
      </c>
      <c r="AI22" s="5">
        <f t="shared" si="7"/>
        <v>0</v>
      </c>
      <c r="AJ22" s="5">
        <f t="shared" si="7"/>
        <v>0</v>
      </c>
      <c r="AK22" s="5">
        <f t="shared" si="7"/>
        <v>0</v>
      </c>
      <c r="AL22" s="5">
        <f t="shared" si="7"/>
        <v>0</v>
      </c>
      <c r="AM22" s="5">
        <f t="shared" si="7"/>
        <v>0</v>
      </c>
      <c r="AN22" s="5">
        <f t="shared" si="7"/>
        <v>0</v>
      </c>
      <c r="AO22" s="34">
        <f t="shared" si="7"/>
        <v>0</v>
      </c>
    </row>
    <row r="23" spans="1:50" ht="78" hidden="1" x14ac:dyDescent="0.3">
      <c r="A23" s="32" t="s">
        <v>85</v>
      </c>
      <c r="D23" s="5">
        <f t="shared" ref="D23:Y23" si="8">IF(OR(D21="R",D21="C"),MAX(C23+1,C22+1),IF(AND(OR(D21="W",D21="CI",D21="CQ",D21="C"),C23&gt;0),C23+1,0))</f>
        <v>0</v>
      </c>
      <c r="E23" s="5">
        <f t="shared" si="8"/>
        <v>0</v>
      </c>
      <c r="F23" s="5">
        <f t="shared" si="8"/>
        <v>0</v>
      </c>
      <c r="G23" s="5">
        <f t="shared" si="8"/>
        <v>0</v>
      </c>
      <c r="H23" s="5">
        <f t="shared" si="8"/>
        <v>0</v>
      </c>
      <c r="I23" s="5">
        <f t="shared" si="8"/>
        <v>0</v>
      </c>
      <c r="J23" s="5">
        <f t="shared" si="8"/>
        <v>0</v>
      </c>
      <c r="K23" s="5">
        <f t="shared" si="8"/>
        <v>1</v>
      </c>
      <c r="L23" s="5">
        <f t="shared" si="8"/>
        <v>2</v>
      </c>
      <c r="M23" s="5">
        <f t="shared" si="8"/>
        <v>3</v>
      </c>
      <c r="N23" s="5">
        <f t="shared" si="8"/>
        <v>4</v>
      </c>
      <c r="O23" s="5">
        <f t="shared" si="8"/>
        <v>5</v>
      </c>
      <c r="P23" s="5">
        <f t="shared" si="8"/>
        <v>6</v>
      </c>
      <c r="Q23" s="5">
        <f t="shared" si="8"/>
        <v>7</v>
      </c>
      <c r="R23" s="5">
        <f t="shared" si="8"/>
        <v>8</v>
      </c>
      <c r="S23" s="5">
        <f t="shared" si="8"/>
        <v>9</v>
      </c>
      <c r="T23" s="5">
        <f t="shared" si="8"/>
        <v>10</v>
      </c>
      <c r="U23" s="5">
        <f t="shared" si="8"/>
        <v>11</v>
      </c>
      <c r="V23" s="5">
        <f t="shared" si="8"/>
        <v>12</v>
      </c>
      <c r="W23" s="5">
        <f t="shared" si="8"/>
        <v>13</v>
      </c>
      <c r="X23" s="5">
        <f t="shared" si="8"/>
        <v>14</v>
      </c>
      <c r="Y23" s="5">
        <f t="shared" si="8"/>
        <v>15</v>
      </c>
      <c r="Z23" s="5">
        <f>IF(OR(Z21="R",Z21="C"),MAX(Y23+1,Y22+1),IF(AND(OR(Z21="W",Z21="CI",Z21="CQ",Z21="C"),Y23&gt;0),Y23+1,0))</f>
        <v>16</v>
      </c>
      <c r="AA23" s="5">
        <f t="shared" ref="AA23:AO23" si="9">IF(OR(AA21="R",AA21="C"),MAX(Z23+1,Z22+1),IF(AND(OR(AA21="W",AA21="CI",AA21="CQ",AA21="C"),Z23&gt;0),Z23+1,0))</f>
        <v>17</v>
      </c>
      <c r="AB23" s="5">
        <f t="shared" si="9"/>
        <v>18</v>
      </c>
      <c r="AC23" s="5">
        <f t="shared" si="9"/>
        <v>19</v>
      </c>
      <c r="AD23" s="5">
        <f t="shared" si="9"/>
        <v>20</v>
      </c>
      <c r="AE23" s="5">
        <f t="shared" si="9"/>
        <v>21</v>
      </c>
      <c r="AF23" s="5">
        <f t="shared" si="9"/>
        <v>22</v>
      </c>
      <c r="AG23" s="5">
        <f t="shared" si="9"/>
        <v>23</v>
      </c>
      <c r="AH23" s="5">
        <f t="shared" si="9"/>
        <v>24</v>
      </c>
      <c r="AI23" s="5">
        <f t="shared" si="9"/>
        <v>25</v>
      </c>
      <c r="AJ23" s="5">
        <f t="shared" si="9"/>
        <v>26</v>
      </c>
      <c r="AK23" s="5">
        <f t="shared" si="9"/>
        <v>27</v>
      </c>
      <c r="AL23" s="5">
        <f t="shared" si="9"/>
        <v>28</v>
      </c>
      <c r="AM23" s="5">
        <f t="shared" si="9"/>
        <v>29</v>
      </c>
      <c r="AN23" s="5">
        <f t="shared" si="9"/>
        <v>30</v>
      </c>
      <c r="AO23" s="5">
        <f t="shared" si="9"/>
        <v>0</v>
      </c>
    </row>
    <row r="24" spans="1:50" s="24" customFormat="1" x14ac:dyDescent="0.3">
      <c r="C24" s="30"/>
      <c r="D24" s="76" t="s">
        <v>59</v>
      </c>
      <c r="E24" s="77"/>
      <c r="F24" s="77"/>
      <c r="G24" s="77"/>
      <c r="H24" s="77"/>
      <c r="I24" s="77"/>
      <c r="J24" s="78"/>
      <c r="K24" s="25" t="str">
        <f>IF(OR(K23=0,L23&gt;1),"",K23)</f>
        <v/>
      </c>
      <c r="L24" s="25" t="str">
        <f t="shared" ref="L24:AO24" si="10">IF(OR(L23=0,M23&gt;1),"",L23)</f>
        <v/>
      </c>
      <c r="M24" s="25" t="str">
        <f t="shared" si="10"/>
        <v/>
      </c>
      <c r="N24" s="25" t="str">
        <f t="shared" si="10"/>
        <v/>
      </c>
      <c r="O24" s="25" t="str">
        <f t="shared" si="10"/>
        <v/>
      </c>
      <c r="P24" s="25" t="str">
        <f t="shared" si="10"/>
        <v/>
      </c>
      <c r="Q24" s="25" t="str">
        <f t="shared" si="10"/>
        <v/>
      </c>
      <c r="R24" s="25" t="str">
        <f t="shared" si="10"/>
        <v/>
      </c>
      <c r="S24" s="25" t="str">
        <f t="shared" si="10"/>
        <v/>
      </c>
      <c r="T24" s="25" t="str">
        <f t="shared" si="10"/>
        <v/>
      </c>
      <c r="U24" s="25" t="str">
        <f t="shared" si="10"/>
        <v/>
      </c>
      <c r="V24" s="25" t="str">
        <f t="shared" si="10"/>
        <v/>
      </c>
      <c r="W24" s="25" t="str">
        <f t="shared" si="10"/>
        <v/>
      </c>
      <c r="X24" s="25" t="str">
        <f t="shared" si="10"/>
        <v/>
      </c>
      <c r="Y24" s="25" t="str">
        <f t="shared" si="10"/>
        <v/>
      </c>
      <c r="Z24" s="25" t="str">
        <f t="shared" si="10"/>
        <v/>
      </c>
      <c r="AA24" s="25" t="str">
        <f t="shared" si="10"/>
        <v/>
      </c>
      <c r="AB24" s="25" t="str">
        <f t="shared" si="10"/>
        <v/>
      </c>
      <c r="AC24" s="25" t="str">
        <f t="shared" si="10"/>
        <v/>
      </c>
      <c r="AD24" s="25" t="str">
        <f t="shared" si="10"/>
        <v/>
      </c>
      <c r="AE24" s="25" t="str">
        <f t="shared" si="10"/>
        <v/>
      </c>
      <c r="AF24" s="25" t="str">
        <f t="shared" si="10"/>
        <v/>
      </c>
      <c r="AG24" s="25" t="str">
        <f t="shared" si="10"/>
        <v/>
      </c>
      <c r="AH24" s="25" t="str">
        <f t="shared" si="10"/>
        <v/>
      </c>
      <c r="AI24" s="25" t="str">
        <f t="shared" si="10"/>
        <v/>
      </c>
      <c r="AJ24" s="25" t="str">
        <f t="shared" si="10"/>
        <v/>
      </c>
      <c r="AK24" s="25" t="str">
        <f t="shared" si="10"/>
        <v/>
      </c>
      <c r="AL24" s="25" t="str">
        <f t="shared" si="10"/>
        <v/>
      </c>
      <c r="AM24" s="25" t="str">
        <f t="shared" si="10"/>
        <v/>
      </c>
      <c r="AN24" s="25">
        <f t="shared" si="10"/>
        <v>30</v>
      </c>
      <c r="AO24" s="38" t="str">
        <f t="shared" si="10"/>
        <v/>
      </c>
    </row>
    <row r="25" spans="1:50" hidden="1" x14ac:dyDescent="0.3">
      <c r="A25" s="2" t="s">
        <v>50</v>
      </c>
      <c r="C25" s="8"/>
      <c r="D25" s="8"/>
      <c r="E25" s="8"/>
      <c r="F25" s="8"/>
      <c r="G25" s="8"/>
      <c r="H25" s="8"/>
      <c r="I25" s="8"/>
      <c r="J25" s="9"/>
      <c r="K25" s="5" t="str">
        <f>IF(OR(K21="X",AND(OR(K21="A",K21="ALP"),J25&lt;&gt;"")),IF(J25&lt;&gt;"",J25+1,1),"")</f>
        <v/>
      </c>
      <c r="L25" s="5" t="str">
        <f t="shared" ref="L25:AM25" si="11">IF(OR(L21="X",AND(OR(L21="A",L21="ALP"),K25&lt;&gt;"")),IF(K25&lt;&gt;"",K25+1,1),"")</f>
        <v/>
      </c>
      <c r="M25" s="5" t="str">
        <f t="shared" si="11"/>
        <v/>
      </c>
      <c r="N25" s="5" t="str">
        <f t="shared" si="11"/>
        <v/>
      </c>
      <c r="O25" s="5" t="str">
        <f t="shared" si="11"/>
        <v/>
      </c>
      <c r="P25" s="5" t="str">
        <f t="shared" si="11"/>
        <v/>
      </c>
      <c r="Q25" s="5" t="str">
        <f t="shared" si="11"/>
        <v/>
      </c>
      <c r="R25" s="5" t="str">
        <f t="shared" si="11"/>
        <v/>
      </c>
      <c r="S25" s="5" t="str">
        <f t="shared" si="11"/>
        <v/>
      </c>
      <c r="T25" s="5" t="str">
        <f t="shared" si="11"/>
        <v/>
      </c>
      <c r="U25" s="5" t="str">
        <f t="shared" si="11"/>
        <v/>
      </c>
      <c r="V25" s="5" t="str">
        <f t="shared" si="11"/>
        <v/>
      </c>
      <c r="W25" s="5" t="str">
        <f t="shared" si="11"/>
        <v/>
      </c>
      <c r="X25" s="5" t="str">
        <f t="shared" si="11"/>
        <v/>
      </c>
      <c r="Y25" s="5" t="str">
        <f t="shared" si="11"/>
        <v/>
      </c>
      <c r="Z25" s="5" t="str">
        <f t="shared" si="11"/>
        <v/>
      </c>
      <c r="AA25" s="5" t="str">
        <f t="shared" si="11"/>
        <v/>
      </c>
      <c r="AB25" s="5" t="str">
        <f t="shared" si="11"/>
        <v/>
      </c>
      <c r="AC25" s="5" t="str">
        <f t="shared" si="11"/>
        <v/>
      </c>
      <c r="AD25" s="5" t="str">
        <f t="shared" si="11"/>
        <v/>
      </c>
      <c r="AE25" s="5" t="str">
        <f t="shared" si="11"/>
        <v/>
      </c>
      <c r="AF25" s="5" t="str">
        <f t="shared" si="11"/>
        <v/>
      </c>
      <c r="AG25" s="5" t="str">
        <f t="shared" si="11"/>
        <v/>
      </c>
      <c r="AH25" s="5" t="str">
        <f t="shared" si="11"/>
        <v/>
      </c>
      <c r="AI25" s="5" t="str">
        <f t="shared" si="11"/>
        <v/>
      </c>
      <c r="AJ25" s="5" t="str">
        <f t="shared" si="11"/>
        <v/>
      </c>
      <c r="AK25" s="5" t="str">
        <f t="shared" si="11"/>
        <v/>
      </c>
      <c r="AL25" s="5" t="str">
        <f t="shared" si="11"/>
        <v/>
      </c>
      <c r="AM25" s="5" t="str">
        <f t="shared" si="11"/>
        <v/>
      </c>
      <c r="AN25" s="5" t="str">
        <f>IF(OR(AN21="X",AND(OR(AN21="A",AN21="ALP"),AM25&lt;&gt;"")),IF(AM25&lt;&gt;"",AM25+1,1),"")</f>
        <v/>
      </c>
      <c r="AO25" s="34" t="str">
        <f>IF(OR(AO21="X",AND(OR(AO21="A",AO21="ALP"),AN25&lt;&gt;"")),IF(AN25&lt;&gt;"",AN25+1,1),"")</f>
        <v/>
      </c>
    </row>
    <row r="26" spans="1:50" hidden="1" x14ac:dyDescent="0.3">
      <c r="A26" s="2" t="s">
        <v>51</v>
      </c>
      <c r="C26" s="21"/>
      <c r="D26" s="22"/>
      <c r="E26" s="22"/>
      <c r="F26" s="22"/>
      <c r="G26" s="22"/>
      <c r="H26" s="22"/>
      <c r="I26" s="22"/>
      <c r="J26" s="23"/>
      <c r="K26" s="5" t="str">
        <f t="shared" ref="K26:R26" si="12">IF(L25="",K25,"")</f>
        <v/>
      </c>
      <c r="L26" s="5" t="str">
        <f t="shared" si="12"/>
        <v/>
      </c>
      <c r="M26" s="5" t="str">
        <f t="shared" si="12"/>
        <v/>
      </c>
      <c r="N26" s="5" t="str">
        <f t="shared" si="12"/>
        <v/>
      </c>
      <c r="O26" s="5" t="str">
        <f t="shared" si="12"/>
        <v/>
      </c>
      <c r="P26" s="5" t="str">
        <f t="shared" si="12"/>
        <v/>
      </c>
      <c r="Q26" s="5" t="str">
        <f t="shared" si="12"/>
        <v/>
      </c>
      <c r="R26" s="5" t="str">
        <f t="shared" si="12"/>
        <v/>
      </c>
      <c r="S26" s="5" t="str">
        <f>IF(T25="",S25,"")</f>
        <v/>
      </c>
      <c r="T26" s="5" t="str">
        <f t="shared" ref="T26:AN26" si="13">IF(U25="",T25,"")</f>
        <v/>
      </c>
      <c r="U26" s="5" t="str">
        <f t="shared" si="13"/>
        <v/>
      </c>
      <c r="V26" s="5" t="str">
        <f t="shared" si="13"/>
        <v/>
      </c>
      <c r="W26" s="5" t="str">
        <f t="shared" si="13"/>
        <v/>
      </c>
      <c r="X26" s="5" t="str">
        <f t="shared" si="13"/>
        <v/>
      </c>
      <c r="Y26" s="5" t="str">
        <f t="shared" si="13"/>
        <v/>
      </c>
      <c r="Z26" s="5" t="str">
        <f t="shared" si="13"/>
        <v/>
      </c>
      <c r="AA26" s="5" t="str">
        <f t="shared" si="13"/>
        <v/>
      </c>
      <c r="AB26" s="5" t="str">
        <f t="shared" si="13"/>
        <v/>
      </c>
      <c r="AC26" s="5" t="str">
        <f t="shared" si="13"/>
        <v/>
      </c>
      <c r="AD26" s="5" t="str">
        <f t="shared" si="13"/>
        <v/>
      </c>
      <c r="AE26" s="5" t="str">
        <f t="shared" si="13"/>
        <v/>
      </c>
      <c r="AF26" s="5" t="str">
        <f t="shared" si="13"/>
        <v/>
      </c>
      <c r="AG26" s="5" t="str">
        <f t="shared" si="13"/>
        <v/>
      </c>
      <c r="AH26" s="5" t="str">
        <f t="shared" si="13"/>
        <v/>
      </c>
      <c r="AI26" s="5" t="str">
        <f t="shared" si="13"/>
        <v/>
      </c>
      <c r="AJ26" s="5" t="str">
        <f t="shared" si="13"/>
        <v/>
      </c>
      <c r="AK26" s="5" t="str">
        <f t="shared" si="13"/>
        <v/>
      </c>
      <c r="AL26" s="5" t="str">
        <f t="shared" si="13"/>
        <v/>
      </c>
      <c r="AM26" s="5" t="str">
        <f t="shared" si="13"/>
        <v/>
      </c>
      <c r="AN26" s="5" t="str">
        <f t="shared" si="13"/>
        <v/>
      </c>
      <c r="AO26" s="34" t="e">
        <f>IF(AO19="","",IF(AP25="",AO25,""))</f>
        <v>#N/A</v>
      </c>
    </row>
    <row r="27" spans="1:50" x14ac:dyDescent="0.3">
      <c r="C27" s="31"/>
      <c r="D27" s="73" t="s">
        <v>58</v>
      </c>
      <c r="E27" s="74"/>
      <c r="F27" s="74"/>
      <c r="G27" s="74"/>
      <c r="H27" s="74"/>
      <c r="I27" s="74"/>
      <c r="J27" s="75"/>
      <c r="K27" s="25" t="str">
        <f>IF(K26="","",COUNTIF($K26:K26,"&gt;0"))</f>
        <v/>
      </c>
      <c r="L27" s="5" t="str">
        <f>IF(L26="","",COUNTIF($K26:L26,"&gt;0"))</f>
        <v/>
      </c>
      <c r="M27" s="5" t="str">
        <f>IF(M26="","",COUNTIF($K26:M26,"&gt;0"))</f>
        <v/>
      </c>
      <c r="N27" s="5" t="str">
        <f>IF(N26="","",COUNTIF($K26:N26,"&gt;0"))</f>
        <v/>
      </c>
      <c r="O27" s="5" t="str">
        <f>IF(O26="","",COUNTIF($K26:O26,"&gt;0"))</f>
        <v/>
      </c>
      <c r="P27" s="5" t="str">
        <f>IF(P26="","",COUNTIF($K26:P26,"&gt;0"))</f>
        <v/>
      </c>
      <c r="Q27" s="5" t="str">
        <f>IF(Q26="","",COUNTIF($K26:Q26,"&gt;0"))</f>
        <v/>
      </c>
      <c r="R27" s="5" t="str">
        <f>IF(R26="","",COUNTIF($K26:R26,"&gt;0"))</f>
        <v/>
      </c>
      <c r="S27" s="5" t="str">
        <f>IF(S26="","",COUNTIF($K26:S26,"&gt;0"))</f>
        <v/>
      </c>
      <c r="T27" s="5" t="str">
        <f>IF(T26="","",COUNTIF($K26:T26,"&gt;0"))</f>
        <v/>
      </c>
      <c r="U27" s="5" t="str">
        <f>IF(U26="","",COUNTIF($K26:U26,"&gt;0"))</f>
        <v/>
      </c>
      <c r="V27" s="5" t="str">
        <f>IF(V26="","",COUNTIF($K26:V26,"&gt;0"))</f>
        <v/>
      </c>
      <c r="W27" s="5" t="str">
        <f>IF(W26="","",COUNTIF($K26:W26,"&gt;0"))</f>
        <v/>
      </c>
      <c r="X27" s="5" t="str">
        <f>IF(X26="","",COUNTIF($K26:X26,"&gt;0"))</f>
        <v/>
      </c>
      <c r="Y27" s="5" t="str">
        <f>IF(Y26="","",COUNTIF($K26:Y26,"&gt;0"))</f>
        <v/>
      </c>
      <c r="Z27" s="5" t="str">
        <f>IF(Z26="","",COUNTIF($K26:Z26,"&gt;0"))</f>
        <v/>
      </c>
      <c r="AA27" s="5" t="str">
        <f>IF(AA26="","",COUNTIF($K26:AA26,"&gt;0"))</f>
        <v/>
      </c>
      <c r="AB27" s="5" t="str">
        <f>IF(AB26="","",COUNTIF($K26:AB26,"&gt;0"))</f>
        <v/>
      </c>
      <c r="AC27" s="5" t="str">
        <f>IF(AC26="","",COUNTIF($K26:AC26,"&gt;0"))</f>
        <v/>
      </c>
      <c r="AD27" s="5" t="str">
        <f>IF(AD26="","",COUNTIF($K26:AD26,"&gt;0"))</f>
        <v/>
      </c>
      <c r="AE27" s="5" t="str">
        <f>IF(AE26="","",COUNTIF($K26:AE26,"&gt;0"))</f>
        <v/>
      </c>
      <c r="AF27" s="5" t="str">
        <f>IF(AF26="","",COUNTIF($K26:AF26,"&gt;0"))</f>
        <v/>
      </c>
      <c r="AG27" s="5" t="str">
        <f>IF(AG26="","",COUNTIF($K26:AG26,"&gt;0"))</f>
        <v/>
      </c>
      <c r="AH27" s="5" t="str">
        <f>IF(AH26="","",COUNTIF($K26:AH26,"&gt;0"))</f>
        <v/>
      </c>
      <c r="AI27" s="5" t="str">
        <f>IF(AI26="","",COUNTIF($K26:AI26,"&gt;0"))</f>
        <v/>
      </c>
      <c r="AJ27" s="5" t="str">
        <f>IF(AJ26="","",COUNTIF($K26:AJ26,"&gt;0"))</f>
        <v/>
      </c>
      <c r="AK27" s="5" t="str">
        <f>IF(AK26="","",COUNTIF($K26:AK26,"&gt;0"))</f>
        <v/>
      </c>
      <c r="AL27" s="5" t="str">
        <f>IF(AL26="","",COUNTIF($K26:AL26,"&gt;0"))</f>
        <v/>
      </c>
      <c r="AM27" s="5" t="str">
        <f>IF(AM26="","",COUNTIF($K26:AM26,"&gt;0"))</f>
        <v/>
      </c>
      <c r="AN27" s="5" t="str">
        <f>IF(AN26="","",COUNTIF($K26:AN26,"&gt;0"))</f>
        <v/>
      </c>
      <c r="AO27" s="34" t="e">
        <f>IF(AO26="","",COUNTIF($K26:AO26,"&gt;0"))</f>
        <v>#N/A</v>
      </c>
    </row>
    <row r="29" spans="1:50" x14ac:dyDescent="0.3">
      <c r="K29" s="2" t="s">
        <v>4</v>
      </c>
      <c r="R29" s="2">
        <f>COUNTIF(K21:AO21,"A")+COUNTIF(K21:AO21,"W")</f>
        <v>0</v>
      </c>
    </row>
    <row r="30" spans="1:50" x14ac:dyDescent="0.3">
      <c r="K30" s="2" t="s">
        <v>5</v>
      </c>
      <c r="R30" s="2" t="e">
        <f>M16-R29</f>
        <v>#N/A</v>
      </c>
    </row>
    <row r="31" spans="1:50" x14ac:dyDescent="0.3">
      <c r="K31" s="2" t="s">
        <v>23</v>
      </c>
      <c r="R31" s="2" t="e">
        <f>IF(L4&gt;0,VLOOKUP(R30,' X day proration table'!B3:F33,IF(L4&lt;(75/24),0,2)+ IF(M16=30,2,3),FALSE),0) + IF(L5="yes",1,0)</f>
        <v>#N/A</v>
      </c>
    </row>
    <row r="32" spans="1:50" x14ac:dyDescent="0.3">
      <c r="K32" s="2" t="s">
        <v>12</v>
      </c>
      <c r="R32" s="2">
        <f>COUNTIF(K21:AO21,"X")</f>
        <v>0</v>
      </c>
    </row>
    <row r="33" spans="11:40" x14ac:dyDescent="0.3">
      <c r="K33" s="2" t="s">
        <v>6</v>
      </c>
      <c r="R33" s="2">
        <f>COUNTIF(K26:AO26,"&gt;0")</f>
        <v>0</v>
      </c>
    </row>
    <row r="35" spans="11:40" x14ac:dyDescent="0.3">
      <c r="K35" s="2" t="s">
        <v>13</v>
      </c>
    </row>
    <row r="36" spans="11:40" x14ac:dyDescent="0.3">
      <c r="L36" s="2" t="s">
        <v>1</v>
      </c>
      <c r="M36" s="59" t="s">
        <v>32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39"/>
      <c r="AJ36" s="39"/>
      <c r="AK36" s="39"/>
      <c r="AL36" s="39"/>
      <c r="AM36" s="39"/>
      <c r="AN36" s="39"/>
    </row>
    <row r="37" spans="11:40" x14ac:dyDescent="0.3">
      <c r="L37" s="2" t="s">
        <v>3</v>
      </c>
      <c r="M37" s="59" t="s">
        <v>33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39"/>
      <c r="AJ37" s="39"/>
      <c r="AK37" s="39"/>
      <c r="AL37" s="39"/>
      <c r="AM37" s="39"/>
      <c r="AN37" s="39"/>
    </row>
    <row r="38" spans="11:40" x14ac:dyDescent="0.3">
      <c r="L38" s="2" t="s">
        <v>0</v>
      </c>
      <c r="M38" s="59" t="s">
        <v>34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39"/>
      <c r="AJ38" s="39"/>
      <c r="AK38" s="39"/>
      <c r="AL38" s="39"/>
      <c r="AM38" s="39"/>
      <c r="AN38" s="39"/>
    </row>
    <row r="39" spans="11:40" x14ac:dyDescent="0.3">
      <c r="L39" s="2" t="s">
        <v>54</v>
      </c>
      <c r="M39" s="59" t="s">
        <v>45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39"/>
      <c r="AJ39" s="39"/>
      <c r="AK39" s="39"/>
      <c r="AL39" s="39"/>
      <c r="AM39" s="39"/>
      <c r="AN39" s="39"/>
    </row>
    <row r="40" spans="11:40" x14ac:dyDescent="0.3">
      <c r="L40" s="2" t="s">
        <v>53</v>
      </c>
      <c r="M40" s="58" t="s">
        <v>83</v>
      </c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39"/>
      <c r="AJ40" s="39"/>
      <c r="AK40" s="39"/>
      <c r="AL40" s="39"/>
      <c r="AM40" s="39"/>
      <c r="AN40" s="39"/>
    </row>
    <row r="41" spans="11:40" x14ac:dyDescent="0.3"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39"/>
      <c r="AJ41" s="39"/>
      <c r="AK41" s="39"/>
      <c r="AL41" s="39"/>
      <c r="AM41" s="39"/>
      <c r="AN41" s="39"/>
    </row>
    <row r="42" spans="11:40" x14ac:dyDescent="0.3">
      <c r="L42" s="2" t="s">
        <v>8</v>
      </c>
      <c r="M42" s="59" t="s">
        <v>75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39"/>
      <c r="AJ42" s="39"/>
      <c r="AK42" s="39"/>
      <c r="AL42" s="39"/>
      <c r="AM42" s="39"/>
      <c r="AN42" s="39"/>
    </row>
    <row r="43" spans="11:40" x14ac:dyDescent="0.3">
      <c r="L43" s="2" t="s">
        <v>79</v>
      </c>
      <c r="M43" s="56" t="s">
        <v>84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40"/>
      <c r="AJ43" s="40"/>
      <c r="AK43" s="40"/>
      <c r="AL43" s="40"/>
      <c r="AM43" s="40"/>
      <c r="AN43" s="40"/>
    </row>
    <row r="44" spans="11:40" x14ac:dyDescent="0.3"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40"/>
      <c r="AJ44" s="40"/>
      <c r="AK44" s="40"/>
      <c r="AL44" s="40"/>
      <c r="AM44" s="40"/>
      <c r="AN44" s="40"/>
    </row>
    <row r="45" spans="11:40" ht="13" customHeight="1" x14ac:dyDescent="0.3">
      <c r="L45" s="2" t="s">
        <v>135</v>
      </c>
      <c r="M45" s="56" t="s">
        <v>138</v>
      </c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40"/>
      <c r="AJ45" s="40"/>
      <c r="AK45" s="40"/>
      <c r="AL45" s="40"/>
      <c r="AM45" s="40"/>
      <c r="AN45" s="40"/>
    </row>
    <row r="46" spans="11:40" x14ac:dyDescent="0.3"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1:40" x14ac:dyDescent="0.3">
      <c r="K47" s="2" t="s">
        <v>70</v>
      </c>
    </row>
    <row r="48" spans="11:40" ht="13.5" customHeight="1" x14ac:dyDescent="0.3">
      <c r="K48" s="29" t="s">
        <v>72</v>
      </c>
      <c r="L48" s="53" t="s">
        <v>71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5"/>
      <c r="AG48" s="55"/>
      <c r="AH48" s="55"/>
    </row>
    <row r="49" spans="11:34" ht="13.5" customHeight="1" x14ac:dyDescent="0.3">
      <c r="K49" s="29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11:34" ht="13.5" customHeight="1" x14ac:dyDescent="0.3">
      <c r="K50" s="29" t="s">
        <v>73</v>
      </c>
      <c r="L50" s="53" t="s">
        <v>86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5"/>
      <c r="AG50" s="55"/>
      <c r="AH50" s="55"/>
    </row>
    <row r="51" spans="11:34" ht="13.5" customHeight="1" x14ac:dyDescent="0.3">
      <c r="K51" s="29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1:34" customFormat="1" ht="13.5" customHeight="1" x14ac:dyDescent="0.25"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1:34" ht="13.5" customHeight="1" x14ac:dyDescent="0.3">
      <c r="K53" s="28" t="s">
        <v>74</v>
      </c>
      <c r="L53" s="53" t="s">
        <v>87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5"/>
      <c r="AG53" s="55"/>
      <c r="AH53" s="55"/>
    </row>
    <row r="54" spans="11:34" x14ac:dyDescent="0.3"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</sheetData>
  <sheetProtection sheet="1" objects="1" scenarios="1"/>
  <mergeCells count="21">
    <mergeCell ref="D27:J27"/>
    <mergeCell ref="D24:J24"/>
    <mergeCell ref="D18:J18"/>
    <mergeCell ref="L50:AH52"/>
    <mergeCell ref="L48:AH49"/>
    <mergeCell ref="L4:M4"/>
    <mergeCell ref="L5:M5"/>
    <mergeCell ref="K18:AN18"/>
    <mergeCell ref="L3:M3"/>
    <mergeCell ref="M14:N14"/>
    <mergeCell ref="M13:N13"/>
    <mergeCell ref="N15:P15"/>
    <mergeCell ref="L53:AH54"/>
    <mergeCell ref="M43:AH44"/>
    <mergeCell ref="M40:AH41"/>
    <mergeCell ref="M42:AH42"/>
    <mergeCell ref="M36:AH36"/>
    <mergeCell ref="M37:AH37"/>
    <mergeCell ref="M38:AH38"/>
    <mergeCell ref="M39:AH39"/>
    <mergeCell ref="M45:AH46"/>
  </mergeCells>
  <phoneticPr fontId="2" type="noConversion"/>
  <conditionalFormatting sqref="R33">
    <cfRule type="cellIs" dxfId="23" priority="28" stopIfTrue="1" operator="greaterThan">
      <formula>$M$11</formula>
    </cfRule>
  </conditionalFormatting>
  <conditionalFormatting sqref="R32">
    <cfRule type="cellIs" dxfId="22" priority="29" stopIfTrue="1" operator="notEqual">
      <formula>$R$31</formula>
    </cfRule>
  </conditionalFormatting>
  <conditionalFormatting sqref="K21:AO21">
    <cfRule type="expression" dxfId="21" priority="1">
      <formula>OR(K21="R",K21="C")</formula>
    </cfRule>
    <cfRule type="cellIs" dxfId="20" priority="5" stopIfTrue="1" operator="equal">
      <formula>"C"</formula>
    </cfRule>
    <cfRule type="expression" dxfId="19" priority="10" stopIfTrue="1">
      <formula>OR(K21="W",K21="CI",K21="CQ")</formula>
    </cfRule>
    <cfRule type="expression" dxfId="18" priority="36" stopIfTrue="1">
      <formula>K21="R"</formula>
    </cfRule>
    <cfRule type="cellIs" dxfId="17" priority="37" stopIfTrue="1" operator="equal">
      <formula>"X"</formula>
    </cfRule>
    <cfRule type="cellIs" dxfId="16" priority="38" stopIfTrue="1" operator="equal">
      <formula>"A"</formula>
    </cfRule>
  </conditionalFormatting>
  <conditionalFormatting sqref="K24:AO24">
    <cfRule type="expression" dxfId="15" priority="44" stopIfTrue="1">
      <formula>AND(K24&lt;&gt;"",L19&lt;&gt;"",OR(K24&lt;$M$9,K24&gt;$M$10))</formula>
    </cfRule>
  </conditionalFormatting>
  <conditionalFormatting sqref="K27:AO27">
    <cfRule type="expression" dxfId="14" priority="22">
      <formula>AND(K27&lt;&gt;"",K27&gt;$M$11)</formula>
    </cfRule>
  </conditionalFormatting>
  <conditionalFormatting sqref="M9">
    <cfRule type="expression" dxfId="13" priority="21">
      <formula>$M$9=""</formula>
    </cfRule>
  </conditionalFormatting>
  <conditionalFormatting sqref="M10">
    <cfRule type="expression" dxfId="12" priority="20">
      <formula>$M$10=""</formula>
    </cfRule>
  </conditionalFormatting>
  <conditionalFormatting sqref="N15 Q15">
    <cfRule type="expression" dxfId="11" priority="19">
      <formula>$N$15=""</formula>
    </cfRule>
  </conditionalFormatting>
  <conditionalFormatting sqref="M11">
    <cfRule type="expression" dxfId="10" priority="18">
      <formula>$M$11=""</formula>
    </cfRule>
  </conditionalFormatting>
  <conditionalFormatting sqref="M16">
    <cfRule type="expression" dxfId="9" priority="16">
      <formula>$M$16=""</formula>
    </cfRule>
  </conditionalFormatting>
  <conditionalFormatting sqref="L5:M5">
    <cfRule type="expression" dxfId="8" priority="14">
      <formula>$L$5=""</formula>
    </cfRule>
  </conditionalFormatting>
  <conditionalFormatting sqref="L3:M3">
    <cfRule type="expression" dxfId="7" priority="13">
      <formula>$L$4=""</formula>
    </cfRule>
  </conditionalFormatting>
  <conditionalFormatting sqref="AO18">
    <cfRule type="expression" dxfId="6" priority="12">
      <formula>$M$16=31</formula>
    </cfRule>
  </conditionalFormatting>
  <conditionalFormatting sqref="AO19:AO22 AO24:AO27">
    <cfRule type="expression" dxfId="5" priority="11">
      <formula>$M$16=31</formula>
    </cfRule>
  </conditionalFormatting>
  <conditionalFormatting sqref="D21:AN21">
    <cfRule type="expression" dxfId="4" priority="4">
      <formula>D21=""</formula>
    </cfRule>
  </conditionalFormatting>
  <conditionalFormatting sqref="AO21">
    <cfRule type="expression" dxfId="3" priority="9">
      <formula>AND($M$16=31,$AO$21="")</formula>
    </cfRule>
  </conditionalFormatting>
  <conditionalFormatting sqref="M13:N13">
    <cfRule type="expression" dxfId="2" priority="8">
      <formula>$M$13=""</formula>
    </cfRule>
  </conditionalFormatting>
  <conditionalFormatting sqref="M14:N14">
    <cfRule type="expression" dxfId="1" priority="7">
      <formula>$M$14=""</formula>
    </cfRule>
  </conditionalFormatting>
  <conditionalFormatting sqref="K20:AO20">
    <cfRule type="expression" dxfId="0" priority="6">
      <formula>OR(K20="Sa",K20="Su")</formula>
    </cfRule>
  </conditionalFormatting>
  <dataValidations count="5">
    <dataValidation type="list" allowBlank="1" showInputMessage="1" showErrorMessage="1" sqref="D21:J21">
      <formula1>"X,R,W,A,CI,ALP"</formula1>
    </dataValidation>
    <dataValidation type="list" allowBlank="1" showInputMessage="1" showErrorMessage="1" sqref="K21:AO21">
      <formula1>"X,R,A,C,W,CQ,CI,ALP"</formula1>
    </dataValidation>
    <dataValidation type="list" allowBlank="1" showInputMessage="1" showErrorMessage="1" sqref="L5:M5">
      <formula1>"no,yes"</formula1>
    </dataValidation>
    <dataValidation type="list" allowBlank="1" showInputMessage="1" showErrorMessage="1" sqref="M13:N13">
      <formula1>"Jan,Feb,Mar,Apr,May,Jun,Jul,Aug,Sep,Oct,Nov,Dec"</formula1>
    </dataValidation>
    <dataValidation type="whole" operator="greaterThanOrEqual" allowBlank="1" showInputMessage="1" showErrorMessage="1" sqref="M14:N14">
      <formula1>2013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33"/>
  <sheetViews>
    <sheetView showGridLines="0" showRowColHeader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5" x14ac:dyDescent="0.25"/>
  <cols>
    <col min="2" max="4" width="10" style="4" customWidth="1"/>
  </cols>
  <sheetData>
    <row r="2" spans="2:6" ht="43.5" x14ac:dyDescent="0.35">
      <c r="B2" s="26" t="s">
        <v>64</v>
      </c>
      <c r="C2" s="26" t="s">
        <v>65</v>
      </c>
      <c r="D2" s="26" t="s">
        <v>66</v>
      </c>
      <c r="E2" s="26" t="s">
        <v>67</v>
      </c>
      <c r="F2" s="26" t="s">
        <v>68</v>
      </c>
    </row>
    <row r="3" spans="2:6" ht="14.5" x14ac:dyDescent="0.35">
      <c r="B3" s="27">
        <v>1</v>
      </c>
      <c r="C3" s="27">
        <v>0</v>
      </c>
      <c r="D3" s="27">
        <v>0</v>
      </c>
      <c r="E3" s="27">
        <v>0</v>
      </c>
      <c r="F3" s="27">
        <v>0</v>
      </c>
    </row>
    <row r="4" spans="2:6" ht="14.5" x14ac:dyDescent="0.35">
      <c r="B4" s="27">
        <v>2</v>
      </c>
      <c r="C4" s="27">
        <v>1</v>
      </c>
      <c r="D4" s="27">
        <v>1</v>
      </c>
      <c r="E4" s="27">
        <v>1</v>
      </c>
      <c r="F4" s="27">
        <v>1</v>
      </c>
    </row>
    <row r="5" spans="2:6" ht="14.5" x14ac:dyDescent="0.35">
      <c r="B5" s="27">
        <v>3</v>
      </c>
      <c r="C5" s="27">
        <v>1</v>
      </c>
      <c r="D5" s="27">
        <v>1</v>
      </c>
      <c r="E5" s="27">
        <v>1</v>
      </c>
      <c r="F5" s="27">
        <v>1</v>
      </c>
    </row>
    <row r="6" spans="2:6" ht="14.5" x14ac:dyDescent="0.35">
      <c r="B6" s="27">
        <v>4</v>
      </c>
      <c r="C6" s="27">
        <v>2</v>
      </c>
      <c r="D6" s="27">
        <v>2</v>
      </c>
      <c r="E6" s="27">
        <v>2</v>
      </c>
      <c r="F6" s="27">
        <v>2</v>
      </c>
    </row>
    <row r="7" spans="2:6" ht="14.5" x14ac:dyDescent="0.35">
      <c r="B7" s="27">
        <v>5</v>
      </c>
      <c r="C7" s="27">
        <v>2</v>
      </c>
      <c r="D7" s="27">
        <v>2</v>
      </c>
      <c r="E7" s="27">
        <v>2</v>
      </c>
      <c r="F7" s="27">
        <v>2</v>
      </c>
    </row>
    <row r="8" spans="2:6" ht="14.5" x14ac:dyDescent="0.35">
      <c r="B8" s="27">
        <v>6</v>
      </c>
      <c r="C8" s="27">
        <v>3</v>
      </c>
      <c r="D8" s="27">
        <v>3</v>
      </c>
      <c r="E8" s="27">
        <v>2</v>
      </c>
      <c r="F8" s="27">
        <v>3</v>
      </c>
    </row>
    <row r="9" spans="2:6" ht="14.5" x14ac:dyDescent="0.35">
      <c r="B9" s="27">
        <v>7</v>
      </c>
      <c r="C9" s="27">
        <v>3</v>
      </c>
      <c r="D9" s="27">
        <v>3</v>
      </c>
      <c r="E9" s="27">
        <v>3</v>
      </c>
      <c r="F9" s="27">
        <v>3</v>
      </c>
    </row>
    <row r="10" spans="2:6" ht="14.5" x14ac:dyDescent="0.35">
      <c r="B10" s="27">
        <v>8</v>
      </c>
      <c r="C10" s="27">
        <v>3</v>
      </c>
      <c r="D10" s="27">
        <v>4</v>
      </c>
      <c r="E10" s="27">
        <v>3</v>
      </c>
      <c r="F10" s="27">
        <v>3</v>
      </c>
    </row>
    <row r="11" spans="2:6" ht="14.5" x14ac:dyDescent="0.35">
      <c r="B11" s="27">
        <v>9</v>
      </c>
      <c r="C11" s="27">
        <v>4</v>
      </c>
      <c r="D11" s="27">
        <v>4</v>
      </c>
      <c r="E11" s="27">
        <v>4</v>
      </c>
      <c r="F11" s="27">
        <v>4</v>
      </c>
    </row>
    <row r="12" spans="2:6" ht="14.5" x14ac:dyDescent="0.35">
      <c r="B12" s="27">
        <v>10</v>
      </c>
      <c r="C12" s="27">
        <v>4</v>
      </c>
      <c r="D12" s="27">
        <v>5</v>
      </c>
      <c r="E12" s="27">
        <v>4</v>
      </c>
      <c r="F12" s="27">
        <v>4</v>
      </c>
    </row>
    <row r="13" spans="2:6" ht="14.5" x14ac:dyDescent="0.35">
      <c r="B13" s="27">
        <v>11</v>
      </c>
      <c r="C13" s="27">
        <v>5</v>
      </c>
      <c r="D13" s="27">
        <v>5</v>
      </c>
      <c r="E13" s="27">
        <v>4</v>
      </c>
      <c r="F13" s="27">
        <v>5</v>
      </c>
    </row>
    <row r="14" spans="2:6" ht="14.5" x14ac:dyDescent="0.35">
      <c r="B14" s="27">
        <v>12</v>
      </c>
      <c r="C14" s="27">
        <v>5</v>
      </c>
      <c r="D14" s="27">
        <v>5</v>
      </c>
      <c r="E14" s="27">
        <v>5</v>
      </c>
      <c r="F14" s="27">
        <v>5</v>
      </c>
    </row>
    <row r="15" spans="2:6" ht="14.5" x14ac:dyDescent="0.35">
      <c r="B15" s="27">
        <v>13</v>
      </c>
      <c r="C15" s="27">
        <v>6</v>
      </c>
      <c r="D15" s="27">
        <v>6</v>
      </c>
      <c r="E15" s="27">
        <v>5</v>
      </c>
      <c r="F15" s="27">
        <v>5</v>
      </c>
    </row>
    <row r="16" spans="2:6" ht="14.5" x14ac:dyDescent="0.35">
      <c r="B16" s="27">
        <v>14</v>
      </c>
      <c r="C16" s="27">
        <v>6</v>
      </c>
      <c r="D16" s="27">
        <v>6</v>
      </c>
      <c r="E16" s="27">
        <v>6</v>
      </c>
      <c r="F16" s="27">
        <v>6</v>
      </c>
    </row>
    <row r="17" spans="2:6" ht="14.5" x14ac:dyDescent="0.35">
      <c r="B17" s="27">
        <v>15</v>
      </c>
      <c r="C17" s="27">
        <v>7</v>
      </c>
      <c r="D17" s="27">
        <v>7</v>
      </c>
      <c r="E17" s="27">
        <v>6</v>
      </c>
      <c r="F17" s="27">
        <v>6</v>
      </c>
    </row>
    <row r="18" spans="2:6" ht="14.5" x14ac:dyDescent="0.35">
      <c r="B18" s="27">
        <v>16</v>
      </c>
      <c r="C18" s="27">
        <v>7</v>
      </c>
      <c r="D18" s="27">
        <v>7</v>
      </c>
      <c r="E18" s="27">
        <v>6</v>
      </c>
      <c r="F18" s="27">
        <v>7</v>
      </c>
    </row>
    <row r="19" spans="2:6" ht="14.5" x14ac:dyDescent="0.35">
      <c r="B19" s="27">
        <v>17</v>
      </c>
      <c r="C19" s="27">
        <v>7</v>
      </c>
      <c r="D19" s="27">
        <v>8</v>
      </c>
      <c r="E19" s="27">
        <v>7</v>
      </c>
      <c r="F19" s="27">
        <v>7</v>
      </c>
    </row>
    <row r="20" spans="2:6" ht="14.5" x14ac:dyDescent="0.35">
      <c r="B20" s="27">
        <v>18</v>
      </c>
      <c r="C20" s="27">
        <v>8</v>
      </c>
      <c r="D20" s="27">
        <v>8</v>
      </c>
      <c r="E20" s="27">
        <v>7</v>
      </c>
      <c r="F20" s="27">
        <v>8</v>
      </c>
    </row>
    <row r="21" spans="2:6" ht="14.5" x14ac:dyDescent="0.35">
      <c r="B21" s="27">
        <v>19</v>
      </c>
      <c r="C21" s="27">
        <v>8</v>
      </c>
      <c r="D21" s="27">
        <v>9</v>
      </c>
      <c r="E21" s="27">
        <v>8</v>
      </c>
      <c r="F21" s="27">
        <v>8</v>
      </c>
    </row>
    <row r="22" spans="2:6" ht="14.5" x14ac:dyDescent="0.35">
      <c r="B22" s="27">
        <v>20</v>
      </c>
      <c r="C22" s="27">
        <v>9</v>
      </c>
      <c r="D22" s="27">
        <v>9</v>
      </c>
      <c r="E22" s="27">
        <v>8</v>
      </c>
      <c r="F22" s="27">
        <v>8</v>
      </c>
    </row>
    <row r="23" spans="2:6" ht="14.5" x14ac:dyDescent="0.35">
      <c r="B23" s="27">
        <v>21</v>
      </c>
      <c r="C23" s="27">
        <v>9</v>
      </c>
      <c r="D23" s="27">
        <v>9</v>
      </c>
      <c r="E23" s="27">
        <v>8</v>
      </c>
      <c r="F23" s="27">
        <v>9</v>
      </c>
    </row>
    <row r="24" spans="2:6" ht="14.5" x14ac:dyDescent="0.35">
      <c r="B24" s="27">
        <v>22</v>
      </c>
      <c r="C24" s="27">
        <v>10</v>
      </c>
      <c r="D24" s="27">
        <v>10</v>
      </c>
      <c r="E24" s="27">
        <v>9</v>
      </c>
      <c r="F24" s="27">
        <v>9</v>
      </c>
    </row>
    <row r="25" spans="2:6" ht="14.5" x14ac:dyDescent="0.35">
      <c r="B25" s="27">
        <v>23</v>
      </c>
      <c r="C25" s="27">
        <v>10</v>
      </c>
      <c r="D25" s="27">
        <v>10</v>
      </c>
      <c r="E25" s="27">
        <v>9</v>
      </c>
      <c r="F25" s="27">
        <v>10</v>
      </c>
    </row>
    <row r="26" spans="2:6" ht="14.5" x14ac:dyDescent="0.35">
      <c r="B26" s="27">
        <v>24</v>
      </c>
      <c r="C26" s="27">
        <v>10</v>
      </c>
      <c r="D26" s="27">
        <v>11</v>
      </c>
      <c r="E26" s="27">
        <v>10</v>
      </c>
      <c r="F26" s="27">
        <v>10</v>
      </c>
    </row>
    <row r="27" spans="2:6" ht="14.5" x14ac:dyDescent="0.35">
      <c r="B27" s="27">
        <v>25</v>
      </c>
      <c r="C27" s="27">
        <v>11</v>
      </c>
      <c r="D27" s="27">
        <v>11</v>
      </c>
      <c r="E27" s="27">
        <v>10</v>
      </c>
      <c r="F27" s="27">
        <v>10</v>
      </c>
    </row>
    <row r="28" spans="2:6" ht="14.5" x14ac:dyDescent="0.35">
      <c r="B28" s="27">
        <v>26</v>
      </c>
      <c r="C28" s="27">
        <v>11</v>
      </c>
      <c r="D28" s="27">
        <v>12</v>
      </c>
      <c r="E28" s="27">
        <v>10</v>
      </c>
      <c r="F28" s="27">
        <v>11</v>
      </c>
    </row>
    <row r="29" spans="2:6" ht="14.5" x14ac:dyDescent="0.35">
      <c r="B29" s="27">
        <v>27</v>
      </c>
      <c r="C29" s="27">
        <v>12</v>
      </c>
      <c r="D29" s="27">
        <v>12</v>
      </c>
      <c r="E29" s="27">
        <v>11</v>
      </c>
      <c r="F29" s="27">
        <v>11</v>
      </c>
    </row>
    <row r="30" spans="2:6" ht="14.5" x14ac:dyDescent="0.35">
      <c r="B30" s="27">
        <v>28</v>
      </c>
      <c r="C30" s="27">
        <v>12</v>
      </c>
      <c r="D30" s="27">
        <v>13</v>
      </c>
      <c r="E30" s="27">
        <v>11</v>
      </c>
      <c r="F30" s="27">
        <v>12</v>
      </c>
    </row>
    <row r="31" spans="2:6" ht="14.5" x14ac:dyDescent="0.35">
      <c r="B31" s="27">
        <v>29</v>
      </c>
      <c r="C31" s="27">
        <v>13</v>
      </c>
      <c r="D31" s="27">
        <v>13</v>
      </c>
      <c r="E31" s="27">
        <v>12</v>
      </c>
      <c r="F31" s="27">
        <v>12</v>
      </c>
    </row>
    <row r="32" spans="2:6" ht="14.5" x14ac:dyDescent="0.35">
      <c r="B32" s="27">
        <v>30</v>
      </c>
      <c r="C32" s="27">
        <v>13</v>
      </c>
      <c r="D32" s="27">
        <v>14</v>
      </c>
      <c r="E32" s="27">
        <v>12</v>
      </c>
      <c r="F32" s="27">
        <v>13</v>
      </c>
    </row>
    <row r="33" spans="2:6" ht="14.5" x14ac:dyDescent="0.35">
      <c r="B33" s="27">
        <v>31</v>
      </c>
      <c r="C33" s="27"/>
      <c r="D33" s="27">
        <v>14</v>
      </c>
      <c r="E33" s="27"/>
      <c r="F33" s="27">
        <v>13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D14"/>
  <sheetViews>
    <sheetView showGridLines="0" showRowColHeaders="0" workbookViewId="0">
      <selection activeCell="B2" sqref="B2"/>
    </sheetView>
  </sheetViews>
  <sheetFormatPr defaultRowHeight="12.5" x14ac:dyDescent="0.25"/>
  <sheetData>
    <row r="2" spans="2:4" ht="29" x14ac:dyDescent="0.35">
      <c r="B2" s="41" t="s">
        <v>88</v>
      </c>
      <c r="C2" s="41" t="s">
        <v>89</v>
      </c>
      <c r="D2" s="41" t="s">
        <v>90</v>
      </c>
    </row>
    <row r="3" spans="2:4" x14ac:dyDescent="0.25">
      <c r="B3" s="42" t="s">
        <v>91</v>
      </c>
      <c r="C3" s="42" t="s">
        <v>92</v>
      </c>
      <c r="D3" s="42" t="s">
        <v>93</v>
      </c>
    </row>
    <row r="4" spans="2:4" x14ac:dyDescent="0.25">
      <c r="B4" s="42" t="s">
        <v>94</v>
      </c>
      <c r="C4" s="42" t="s">
        <v>95</v>
      </c>
      <c r="D4" s="42" t="s">
        <v>96</v>
      </c>
    </row>
    <row r="5" spans="2:4" x14ac:dyDescent="0.25">
      <c r="B5" s="42" t="s">
        <v>97</v>
      </c>
      <c r="C5" s="42" t="s">
        <v>98</v>
      </c>
      <c r="D5" s="42" t="s">
        <v>99</v>
      </c>
    </row>
    <row r="6" spans="2:4" x14ac:dyDescent="0.25">
      <c r="B6" s="42" t="s">
        <v>100</v>
      </c>
      <c r="C6" s="42" t="s">
        <v>101</v>
      </c>
      <c r="D6" s="42" t="s">
        <v>102</v>
      </c>
    </row>
    <row r="7" spans="2:4" x14ac:dyDescent="0.25">
      <c r="B7" s="42" t="s">
        <v>103</v>
      </c>
      <c r="C7" s="42" t="s">
        <v>104</v>
      </c>
      <c r="D7" s="42" t="s">
        <v>105</v>
      </c>
    </row>
    <row r="8" spans="2:4" x14ac:dyDescent="0.25">
      <c r="B8" s="42" t="s">
        <v>106</v>
      </c>
      <c r="C8" s="42" t="s">
        <v>107</v>
      </c>
      <c r="D8" s="42" t="s">
        <v>108</v>
      </c>
    </row>
    <row r="9" spans="2:4" x14ac:dyDescent="0.25">
      <c r="B9" s="42" t="s">
        <v>109</v>
      </c>
      <c r="C9" s="42" t="s">
        <v>110</v>
      </c>
      <c r="D9" s="42" t="s">
        <v>111</v>
      </c>
    </row>
    <row r="10" spans="2:4" x14ac:dyDescent="0.25">
      <c r="B10" s="42" t="s">
        <v>112</v>
      </c>
      <c r="C10" s="42" t="s">
        <v>113</v>
      </c>
      <c r="D10" s="42" t="s">
        <v>114</v>
      </c>
    </row>
    <row r="11" spans="2:4" x14ac:dyDescent="0.25">
      <c r="B11" s="42" t="s">
        <v>115</v>
      </c>
      <c r="C11" s="42" t="s">
        <v>116</v>
      </c>
      <c r="D11" s="42" t="s">
        <v>117</v>
      </c>
    </row>
    <row r="12" spans="2:4" x14ac:dyDescent="0.25">
      <c r="B12" s="42" t="s">
        <v>118</v>
      </c>
      <c r="C12" s="42" t="s">
        <v>119</v>
      </c>
      <c r="D12" s="42" t="s">
        <v>120</v>
      </c>
    </row>
    <row r="13" spans="2:4" x14ac:dyDescent="0.25">
      <c r="B13" s="42" t="s">
        <v>121</v>
      </c>
      <c r="C13" s="42" t="s">
        <v>122</v>
      </c>
      <c r="D13" s="42" t="s">
        <v>123</v>
      </c>
    </row>
    <row r="14" spans="2:4" x14ac:dyDescent="0.25">
      <c r="B14" s="42" t="s">
        <v>124</v>
      </c>
      <c r="C14" s="42" t="s">
        <v>125</v>
      </c>
      <c r="D14" s="4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I56"/>
  <sheetViews>
    <sheetView showGridLines="0" showRowColHeaders="0" workbookViewId="0">
      <selection activeCell="C4" sqref="C4:D4"/>
    </sheetView>
  </sheetViews>
  <sheetFormatPr defaultColWidth="9.1796875" defaultRowHeight="12.5" x14ac:dyDescent="0.25"/>
  <cols>
    <col min="1" max="1" width="9.1796875" style="11"/>
    <col min="2" max="2" width="11.81640625" style="11" customWidth="1"/>
    <col min="3" max="3" width="11.453125" style="11" customWidth="1"/>
    <col min="4" max="4" width="8.26953125" style="11" customWidth="1"/>
    <col min="5" max="16384" width="9.1796875" style="11"/>
  </cols>
  <sheetData>
    <row r="2" spans="2:35" ht="13" x14ac:dyDescent="0.3">
      <c r="B2" s="10" t="s">
        <v>14</v>
      </c>
      <c r="C2" s="20" t="s">
        <v>136</v>
      </c>
    </row>
    <row r="3" spans="2:35" ht="13" x14ac:dyDescent="0.3">
      <c r="B3" s="10" t="s">
        <v>17</v>
      </c>
      <c r="C3" s="12">
        <v>42784</v>
      </c>
      <c r="E3" s="13"/>
      <c r="F3" s="13"/>
      <c r="G3" s="13"/>
    </row>
    <row r="4" spans="2:35" ht="13" x14ac:dyDescent="0.3">
      <c r="B4" s="10" t="s">
        <v>19</v>
      </c>
      <c r="C4" s="84" t="s">
        <v>15</v>
      </c>
      <c r="D4" s="85"/>
    </row>
    <row r="5" spans="2:35" ht="13" x14ac:dyDescent="0.3">
      <c r="B5" s="10" t="s">
        <v>24</v>
      </c>
      <c r="C5" s="60" t="s">
        <v>55</v>
      </c>
      <c r="D5" s="60"/>
      <c r="E5" s="60"/>
      <c r="F5" s="60"/>
      <c r="G5" s="60"/>
      <c r="H5" s="60"/>
      <c r="I5" s="60"/>
      <c r="J5" s="60"/>
      <c r="K5" s="60"/>
    </row>
    <row r="6" spans="2:35" ht="13" x14ac:dyDescent="0.3">
      <c r="B6" s="10"/>
      <c r="C6" s="14"/>
    </row>
    <row r="7" spans="2:35" ht="13" x14ac:dyDescent="0.3">
      <c r="B7" s="10" t="s">
        <v>36</v>
      </c>
      <c r="C7" s="14"/>
    </row>
    <row r="8" spans="2:35" ht="38.25" customHeight="1" x14ac:dyDescent="0.25">
      <c r="B8" s="83" t="s">
        <v>42</v>
      </c>
      <c r="C8" s="83"/>
      <c r="D8" s="83"/>
      <c r="E8" s="83"/>
      <c r="F8" s="83"/>
      <c r="G8" s="83"/>
      <c r="H8" s="83"/>
      <c r="I8" s="83"/>
      <c r="J8" s="83"/>
      <c r="K8" s="83"/>
    </row>
    <row r="9" spans="2:35" ht="13" x14ac:dyDescent="0.3">
      <c r="B9" s="10"/>
      <c r="C9" s="14"/>
    </row>
    <row r="10" spans="2:35" ht="13" x14ac:dyDescent="0.3">
      <c r="B10" s="10" t="s">
        <v>28</v>
      </c>
      <c r="C10" s="14"/>
    </row>
    <row r="11" spans="2:35" x14ac:dyDescent="0.25">
      <c r="B11" s="11" t="s">
        <v>29</v>
      </c>
      <c r="C11" s="14"/>
    </row>
    <row r="12" spans="2:35" x14ac:dyDescent="0.25">
      <c r="B12" s="11" t="s">
        <v>30</v>
      </c>
      <c r="C12" s="14"/>
    </row>
    <row r="13" spans="2:35" ht="13" x14ac:dyDescent="0.3">
      <c r="B13" s="10"/>
      <c r="C13" s="14"/>
    </row>
    <row r="14" spans="2:35" ht="13" x14ac:dyDescent="0.3">
      <c r="B14" s="10" t="s">
        <v>16</v>
      </c>
    </row>
    <row r="15" spans="2:35" ht="13.5" customHeight="1" x14ac:dyDescent="0.25">
      <c r="B15" s="82" t="s">
        <v>20</v>
      </c>
      <c r="C15" s="55"/>
      <c r="D15" s="55"/>
      <c r="E15" s="55"/>
      <c r="F15" s="55"/>
      <c r="G15" s="55"/>
      <c r="H15" s="55"/>
      <c r="I15" s="55"/>
      <c r="J15" s="55"/>
      <c r="K15" s="5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2:35" ht="13.5" customHeight="1" x14ac:dyDescent="0.25">
      <c r="B16" s="18"/>
      <c r="C16" s="55" t="s">
        <v>43</v>
      </c>
      <c r="D16" s="55"/>
      <c r="E16" s="55"/>
      <c r="F16" s="55"/>
      <c r="G16" s="55"/>
      <c r="H16" s="55"/>
      <c r="I16" s="55"/>
      <c r="J16" s="55"/>
      <c r="K16" s="5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2:7" x14ac:dyDescent="0.25">
      <c r="C17" s="11" t="s">
        <v>18</v>
      </c>
    </row>
    <row r="18" spans="2:7" x14ac:dyDescent="0.25">
      <c r="B18" s="19" t="s">
        <v>82</v>
      </c>
    </row>
    <row r="19" spans="2:7" x14ac:dyDescent="0.25">
      <c r="C19" s="11" t="s">
        <v>1</v>
      </c>
      <c r="D19" s="11" t="s">
        <v>32</v>
      </c>
    </row>
    <row r="20" spans="2:7" x14ac:dyDescent="0.25">
      <c r="C20" s="11" t="s">
        <v>3</v>
      </c>
      <c r="D20" s="11" t="s">
        <v>33</v>
      </c>
    </row>
    <row r="21" spans="2:7" x14ac:dyDescent="0.25">
      <c r="C21" s="11" t="s">
        <v>0</v>
      </c>
      <c r="D21" s="11" t="s">
        <v>34</v>
      </c>
    </row>
    <row r="22" spans="2:7" x14ac:dyDescent="0.25">
      <c r="C22" s="19" t="s">
        <v>54</v>
      </c>
      <c r="D22" s="19" t="s">
        <v>45</v>
      </c>
      <c r="E22" s="19"/>
      <c r="F22" s="19"/>
      <c r="G22" s="19"/>
    </row>
    <row r="23" spans="2:7" x14ac:dyDescent="0.25">
      <c r="C23" s="19" t="s">
        <v>53</v>
      </c>
      <c r="D23" s="19" t="s">
        <v>56</v>
      </c>
      <c r="E23" s="19"/>
      <c r="F23" s="19"/>
      <c r="G23" s="19"/>
    </row>
    <row r="24" spans="2:7" x14ac:dyDescent="0.25">
      <c r="C24" s="11" t="s">
        <v>8</v>
      </c>
      <c r="D24" s="11" t="s">
        <v>35</v>
      </c>
    </row>
    <row r="25" spans="2:7" x14ac:dyDescent="0.25">
      <c r="C25" s="19" t="s">
        <v>79</v>
      </c>
      <c r="D25" s="11" t="s">
        <v>22</v>
      </c>
    </row>
    <row r="27" spans="2:7" ht="13" x14ac:dyDescent="0.3">
      <c r="B27" s="10" t="s">
        <v>21</v>
      </c>
      <c r="D27" s="2"/>
      <c r="E27" s="2"/>
    </row>
    <row r="28" spans="2:7" ht="13" x14ac:dyDescent="0.3">
      <c r="B28" s="19" t="s">
        <v>39</v>
      </c>
      <c r="D28" s="2"/>
      <c r="E28" s="2"/>
    </row>
    <row r="29" spans="2:7" x14ac:dyDescent="0.25">
      <c r="B29" s="11" t="s">
        <v>37</v>
      </c>
    </row>
    <row r="30" spans="2:7" x14ac:dyDescent="0.25">
      <c r="B30" s="11" t="s">
        <v>38</v>
      </c>
    </row>
    <row r="32" spans="2:7" ht="13" x14ac:dyDescent="0.3">
      <c r="B32" s="10" t="s">
        <v>40</v>
      </c>
    </row>
    <row r="33" spans="2:2" x14ac:dyDescent="0.25">
      <c r="B33" s="11" t="s">
        <v>41</v>
      </c>
    </row>
    <row r="35" spans="2:2" ht="13" x14ac:dyDescent="0.3">
      <c r="B35" s="10" t="s">
        <v>24</v>
      </c>
    </row>
    <row r="36" spans="2:2" x14ac:dyDescent="0.25">
      <c r="B36" s="19" t="s">
        <v>137</v>
      </c>
    </row>
    <row r="37" spans="2:2" x14ac:dyDescent="0.25">
      <c r="B37" s="19" t="s">
        <v>134</v>
      </c>
    </row>
    <row r="38" spans="2:2" x14ac:dyDescent="0.25">
      <c r="B38" s="19" t="s">
        <v>133</v>
      </c>
    </row>
    <row r="39" spans="2:2" x14ac:dyDescent="0.25">
      <c r="B39" s="19" t="s">
        <v>132</v>
      </c>
    </row>
    <row r="40" spans="2:2" x14ac:dyDescent="0.25">
      <c r="B40" s="19" t="s">
        <v>131</v>
      </c>
    </row>
    <row r="41" spans="2:2" x14ac:dyDescent="0.25">
      <c r="B41" s="19" t="s">
        <v>130</v>
      </c>
    </row>
    <row r="42" spans="2:2" x14ac:dyDescent="0.25">
      <c r="B42" s="19" t="s">
        <v>129</v>
      </c>
    </row>
    <row r="43" spans="2:2" x14ac:dyDescent="0.25">
      <c r="B43" s="19" t="s">
        <v>81</v>
      </c>
    </row>
    <row r="44" spans="2:2" x14ac:dyDescent="0.25">
      <c r="B44" s="19" t="s">
        <v>80</v>
      </c>
    </row>
    <row r="45" spans="2:2" x14ac:dyDescent="0.25">
      <c r="B45" s="20" t="s">
        <v>78</v>
      </c>
    </row>
    <row r="46" spans="2:2" x14ac:dyDescent="0.25">
      <c r="B46" s="19" t="s">
        <v>76</v>
      </c>
    </row>
    <row r="47" spans="2:2" x14ac:dyDescent="0.25">
      <c r="B47" s="19" t="s">
        <v>57</v>
      </c>
    </row>
    <row r="48" spans="2:2" x14ac:dyDescent="0.25">
      <c r="B48" s="19" t="s">
        <v>49</v>
      </c>
    </row>
    <row r="49" spans="2:2" x14ac:dyDescent="0.25">
      <c r="B49" s="19" t="s">
        <v>47</v>
      </c>
    </row>
    <row r="50" spans="2:2" x14ac:dyDescent="0.25">
      <c r="B50" s="19" t="s">
        <v>48</v>
      </c>
    </row>
    <row r="51" spans="2:2" x14ac:dyDescent="0.25">
      <c r="B51" s="19" t="s">
        <v>46</v>
      </c>
    </row>
    <row r="52" spans="2:2" x14ac:dyDescent="0.25">
      <c r="B52" s="19" t="s">
        <v>44</v>
      </c>
    </row>
    <row r="53" spans="2:2" ht="13" x14ac:dyDescent="0.3">
      <c r="B53" s="10" t="s">
        <v>31</v>
      </c>
    </row>
    <row r="54" spans="2:2" x14ac:dyDescent="0.25">
      <c r="B54" s="11" t="s">
        <v>27</v>
      </c>
    </row>
    <row r="55" spans="2:2" x14ac:dyDescent="0.25">
      <c r="B55" s="11" t="s">
        <v>26</v>
      </c>
    </row>
    <row r="56" spans="2:2" x14ac:dyDescent="0.25">
      <c r="B56" s="11" t="s">
        <v>25</v>
      </c>
    </row>
  </sheetData>
  <sheetProtection sheet="1" objects="1" scenarios="1"/>
  <mergeCells count="5">
    <mergeCell ref="B15:K15"/>
    <mergeCell ref="B8:K8"/>
    <mergeCell ref="C16:K16"/>
    <mergeCell ref="C5:K5"/>
    <mergeCell ref="C4:D4"/>
  </mergeCells>
  <phoneticPr fontId="2" type="noConversion"/>
  <hyperlinks>
    <hyperlink ref="C4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Reserve Worksheet</vt:lpstr>
      <vt:lpstr> X day proration table</vt:lpstr>
      <vt:lpstr>Bid Month Dates</vt:lpstr>
      <vt:lpstr>Info</vt:lpstr>
    </vt:vector>
  </TitlesOfParts>
  <Company>Delta Air Lines,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Bell</dc:creator>
  <cp:lastModifiedBy>John Bell</cp:lastModifiedBy>
  <dcterms:created xsi:type="dcterms:W3CDTF">2009-03-06T19:02:13Z</dcterms:created>
  <dcterms:modified xsi:type="dcterms:W3CDTF">2018-07-04T03:09:40Z</dcterms:modified>
</cp:coreProperties>
</file>